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3.xml" ContentType="application/vnd.openxmlformats-officedocument.spreadsheetml.queryTable+xml"/>
  <Override PartName="/xl/tables/table8.xml" ContentType="application/vnd.openxmlformats-officedocument.spreadsheetml.table+xml"/>
  <Override PartName="/xl/queryTables/queryTable4.xml" ContentType="application/vnd.openxmlformats-officedocument.spreadsheetml.queryTable+xml"/>
  <Override PartName="/xl/tables/table9.xml" ContentType="application/vnd.openxmlformats-officedocument.spreadsheetml.table+xml"/>
  <Override PartName="/xl/queryTables/queryTable5.xml" ContentType="application/vnd.openxmlformats-officedocument.spreadsheetml.queryTable+xml"/>
  <Override PartName="/xl/tables/table10.xml" ContentType="application/vnd.openxmlformats-officedocument.spreadsheetml.table+xml"/>
  <Override PartName="/xl/queryTables/queryTable6.xml" ContentType="application/vnd.openxmlformats-officedocument.spreadsheetml.queryTable+xml"/>
  <Override PartName="/xl/tables/table11.xml" ContentType="application/vnd.openxmlformats-officedocument.spreadsheetml.table+xml"/>
  <Override PartName="/xl/queryTables/queryTable7.xml" ContentType="application/vnd.openxmlformats-officedocument.spreadsheetml.queryTable+xml"/>
  <Override PartName="/xl/tables/table12.xml" ContentType="application/vnd.openxmlformats-officedocument.spreadsheetml.table+xml"/>
  <Override PartName="/xl/queryTables/queryTable8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wwfbrasil649-my.sharepoint.com/personal/gabrielapereira_wwf_org_br/Documents/Área de Trabalho/Produtos MV/TdR execução/"/>
    </mc:Choice>
  </mc:AlternateContent>
  <xr:revisionPtr revIDLastSave="99" documentId="8_{F5670304-7D79-46CA-A2C9-11821DD60E29}" xr6:coauthVersionLast="47" xr6:coauthVersionMax="47" xr10:uidLastSave="{6DC5FDF7-0592-4313-861F-B2521DE0F24A}"/>
  <bookViews>
    <workbookView xWindow="-110" yWindow="-110" windowWidth="19420" windowHeight="11500" firstSheet="5" activeTab="5" xr2:uid="{329E64A5-4AF6-4CA3-94C6-3B9DEBDF8CFA}"/>
  </bookViews>
  <sheets>
    <sheet name="Custos por propriedade" sheetId="8" state="hidden" r:id="rId1"/>
    <sheet name="Banco de Dados" sheetId="6" state="hidden" r:id="rId2"/>
    <sheet name="GERAL (2)" sheetId="9" state="hidden" r:id="rId3"/>
    <sheet name="PLANILHA_AR" sheetId="13" state="hidden" r:id="rId4"/>
    <sheet name="Detalhado por Intervenção" sheetId="3" state="hidden" r:id="rId5"/>
    <sheet name="Planilha2" sheetId="21" r:id="rId6"/>
    <sheet name="Planilha1" sheetId="20" state="hidden" r:id="rId7"/>
    <sheet name="4  Manutenção (3)" sheetId="18" state="hidden" r:id="rId8"/>
    <sheet name="4  Manutenção (4)" sheetId="19" state="hidden" r:id="rId9"/>
    <sheet name="BD_Reflorestar (3)" sheetId="16" state="hidden" r:id="rId10"/>
    <sheet name="BD_Deslocamento" sheetId="17" state="hidden" r:id="rId11"/>
  </sheets>
  <definedNames>
    <definedName name="_xlnm._FilterDatabase" localSheetId="5" hidden="1">Planilha2!$A$1:$O$160</definedName>
    <definedName name="DadosExternos_1" localSheetId="7" hidden="1">'4  Manutenção (3)'!$A$1:$AO$160</definedName>
    <definedName name="DadosExternos_1" localSheetId="1" hidden="1">'Banco de Dados'!$A$1:$AA$65</definedName>
    <definedName name="DadosExternos_1" localSheetId="9" hidden="1">'BD_Reflorestar (3)'!$N$1:$T$29</definedName>
    <definedName name="DadosExternos_1" localSheetId="3" hidden="1">PLANILHA_AR!$A$1:$AF$160</definedName>
    <definedName name="DadosExternos_2" localSheetId="8" hidden="1">'4  Manutenção (4)'!$A$1:$AO$160</definedName>
    <definedName name="DadosExternos_8" localSheetId="9" hidden="1">'BD_Reflorestar (3)'!$A$1:$L$843</definedName>
    <definedName name="DadosExternos_9" localSheetId="10" hidden="1">BD_Deslocamento!$A$1:$F$65</definedName>
    <definedName name="DadosExternos_9" localSheetId="9" hidden="1">'BD_Reflorestar (3)'!$V$1:$AA$10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GERAL_80d36715-88aa-4308-abec-a1bc37197029" name="GERAL" connection="Consulta - GERAL"/>
          <x15:modelTable id="4  Manutenção  2_e5d2a4b4-f111-4281-88e8-8d9aeac6913e" name="4  Manutenção  2" connection="Consulta - 4  Manutenção (2)"/>
          <x15:modelTable id="BD_Reflorestar  3_730f408e-ddda-4676-ac76-4b5d1f8e5a3a" name="BD_Reflorestar  3" connection="Consulta - BD_Reflorestar (3)"/>
          <x15:modelTable id="BD_Reflorestar  4_52ed3d3e-0d82-4a87-8fbd-b4ce8e7f5450" name="BD_Reflorestar  4" connection="Consulta - BD_Reflorestar (4)"/>
          <x15:modelTable id="BD_Deslocamento_69c416a4-1ea3-4043-882e-5a38ee469ee0" name="BD_Deslocamento" connection="Consulta - BD_Deslocamento"/>
          <x15:modelTable id="BD_Deslocamento  2_1bbeab64-c40c-4f22-a0a1-a0e61ee481f4" name="BD_Deslocamento  2" connection="Consulta - BD_Deslocamento (2)"/>
          <x15:modelTable id="4  Manutenção  3_3b7b59f3-3451-4664-a0e5-512aa8846125" name="4  Manutenção  3" connection="Consulta - 4  Manutenção (3)(1)"/>
          <x15:modelTable id="4  Manutenção  4_84c3187a-2337-476b-9563-96f3a889175e" name="4  Manutenção  4" connection="Consulta - 4  Manutenção (4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4" i="19" l="1"/>
  <c r="AQ23" i="19"/>
  <c r="AQ32" i="19"/>
  <c r="AQ34" i="19"/>
  <c r="AQ36" i="19"/>
  <c r="AQ41" i="19"/>
  <c r="AQ54" i="19"/>
  <c r="AQ60" i="19"/>
  <c r="AQ64" i="19"/>
  <c r="AQ67" i="19"/>
  <c r="AQ69" i="19"/>
  <c r="AQ70" i="19"/>
  <c r="AQ79" i="19"/>
  <c r="AQ83" i="19"/>
  <c r="AQ88" i="19"/>
  <c r="AQ89" i="19"/>
  <c r="AQ90" i="19"/>
  <c r="AQ91" i="19"/>
  <c r="AQ92" i="19"/>
  <c r="AQ93" i="19"/>
  <c r="AQ94" i="19"/>
  <c r="AQ95" i="19"/>
  <c r="AQ102" i="19"/>
  <c r="AQ103" i="19"/>
  <c r="AQ105" i="19"/>
  <c r="AQ107" i="19"/>
  <c r="AQ112" i="19"/>
  <c r="AQ113" i="19"/>
  <c r="AQ114" i="19"/>
  <c r="AQ124" i="19"/>
  <c r="AQ133" i="19"/>
  <c r="AQ134" i="19"/>
  <c r="AQ135" i="19"/>
  <c r="AQ138" i="19"/>
  <c r="AQ145" i="19"/>
  <c r="AQ153" i="19"/>
  <c r="AQ154" i="19"/>
  <c r="AQ155" i="19"/>
  <c r="AQ156" i="19"/>
  <c r="AQ125" i="19"/>
  <c r="AQ6" i="19"/>
  <c r="AQ24" i="19"/>
  <c r="AQ25" i="19"/>
  <c r="AQ30" i="19"/>
  <c r="AQ37" i="19"/>
  <c r="AQ38" i="19"/>
  <c r="AQ42" i="19"/>
  <c r="AQ43" i="19"/>
  <c r="AQ45" i="19"/>
  <c r="AQ61" i="19"/>
  <c r="AQ62" i="19"/>
  <c r="AQ73" i="19"/>
  <c r="AQ74" i="19"/>
  <c r="AQ84" i="19"/>
  <c r="AQ85" i="19"/>
  <c r="AQ96" i="19"/>
  <c r="AQ97" i="19"/>
  <c r="AQ98" i="19"/>
  <c r="AQ100" i="19"/>
  <c r="AQ101" i="19"/>
  <c r="AQ108" i="19"/>
  <c r="AQ109" i="19"/>
  <c r="AQ110" i="19"/>
  <c r="AQ111" i="19"/>
  <c r="AQ116" i="19"/>
  <c r="AQ117" i="19"/>
  <c r="AQ118" i="19"/>
  <c r="AQ119" i="19"/>
  <c r="AQ120" i="19"/>
  <c r="AQ121" i="19"/>
  <c r="AQ122" i="19"/>
  <c r="AQ123" i="19"/>
  <c r="AQ127" i="19"/>
  <c r="AQ129" i="19"/>
  <c r="AQ130" i="19"/>
  <c r="AQ139" i="19"/>
  <c r="AQ141" i="19"/>
  <c r="AQ143" i="19"/>
  <c r="AQ157" i="19"/>
  <c r="AQ158" i="19"/>
  <c r="AQ159" i="19"/>
  <c r="AQ160" i="19"/>
  <c r="S2" i="9" l="1"/>
  <c r="S3" i="9"/>
  <c r="S4" i="9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AP160" i="19" l="1" a="1"/>
  <c r="AP160" i="19" s="1"/>
  <c r="AP157" i="19" a="1"/>
  <c r="AP157" i="19" s="1"/>
  <c r="AP159" i="19" a="1"/>
  <c r="AP159" i="19" s="1"/>
  <c r="AP97" i="19" a="1"/>
  <c r="AP97" i="19" s="1"/>
  <c r="AP47" i="19" a="1"/>
  <c r="AP47" i="19" s="1"/>
  <c r="AQ47" i="19" s="1"/>
  <c r="AP109" i="19" a="1"/>
  <c r="AP109" i="19" s="1"/>
  <c r="AP146" i="19" a="1"/>
  <c r="AP146" i="19" s="1"/>
  <c r="AQ146" i="19" s="1"/>
  <c r="AP95" i="19" a="1"/>
  <c r="AP95" i="19" s="1"/>
  <c r="AP46" i="19" a="1"/>
  <c r="AP46" i="19" s="1"/>
  <c r="AQ46" i="19" s="1"/>
  <c r="AP108" i="19" a="1"/>
  <c r="AP108" i="19" s="1"/>
  <c r="AP158" i="19" a="1"/>
  <c r="AP158" i="19" s="1"/>
  <c r="AP62" i="19" a="1"/>
  <c r="AP62" i="19" s="1"/>
  <c r="AP13" i="19" a="1"/>
  <c r="AP13" i="19" s="1"/>
  <c r="AQ13" i="19" s="1"/>
  <c r="AP142" i="19" a="1"/>
  <c r="AP142" i="19" s="1"/>
  <c r="AQ142" i="19" s="1"/>
  <c r="AP79" i="19" a="1"/>
  <c r="AP79" i="19" s="1"/>
  <c r="AP29" i="19" a="1"/>
  <c r="AP29" i="19" s="1"/>
  <c r="AQ29" i="19" s="1"/>
  <c r="AP122" i="19" a="1"/>
  <c r="AP122" i="19" s="1"/>
  <c r="AP92" i="19" a="1"/>
  <c r="AP92" i="19" s="1"/>
  <c r="AP43" i="19" a="1"/>
  <c r="AP43" i="19" s="1"/>
  <c r="AP104" i="19" a="1"/>
  <c r="AP104" i="19" s="1"/>
  <c r="AQ104" i="19" s="1"/>
  <c r="AP100" i="19" a="1"/>
  <c r="AP100" i="19" s="1"/>
  <c r="AP84" i="19" a="1"/>
  <c r="AP84" i="19" s="1"/>
  <c r="AP68" i="19" a="1"/>
  <c r="AP68" i="19" s="1"/>
  <c r="AQ68" i="19" s="1"/>
  <c r="AP52" i="19" a="1"/>
  <c r="AP52" i="19" s="1"/>
  <c r="AQ52" i="19" s="1"/>
  <c r="AP36" i="19" a="1"/>
  <c r="AP36" i="19" s="1"/>
  <c r="AP20" i="19" a="1"/>
  <c r="AP20" i="19" s="1"/>
  <c r="AQ20" i="19" s="1"/>
  <c r="AP3" i="19" a="1"/>
  <c r="AP3" i="19" s="1"/>
  <c r="AQ3" i="19" s="1"/>
  <c r="AP112" i="19" a="1"/>
  <c r="AP112" i="19" s="1"/>
  <c r="AP130" i="19" a="1"/>
  <c r="AP130" i="19" s="1"/>
  <c r="AP150" i="19" a="1"/>
  <c r="AP150" i="19" s="1"/>
  <c r="AQ150" i="19" s="1"/>
  <c r="AP99" i="19" a="1"/>
  <c r="AP99" i="19" s="1"/>
  <c r="AQ99" i="19" s="1"/>
  <c r="AP82" i="19" a="1"/>
  <c r="AP82" i="19" s="1"/>
  <c r="AQ82" i="19" s="1"/>
  <c r="AP67" i="19" a="1"/>
  <c r="AP67" i="19" s="1"/>
  <c r="AP51" i="19" a="1"/>
  <c r="AP51" i="19" s="1"/>
  <c r="AQ51" i="19" s="1"/>
  <c r="AP33" i="19" a="1"/>
  <c r="AP33" i="19" s="1"/>
  <c r="AQ33" i="19" s="1"/>
  <c r="AP19" i="19" a="1"/>
  <c r="AP19" i="19" s="1"/>
  <c r="AQ19" i="19" s="1"/>
  <c r="AP5" i="19" a="1"/>
  <c r="AP5" i="19" s="1"/>
  <c r="AQ5" i="19" s="1"/>
  <c r="AP111" i="19" a="1"/>
  <c r="AP111" i="19" s="1"/>
  <c r="AP127" i="19" a="1"/>
  <c r="AP127" i="19" s="1"/>
  <c r="AP149" i="19" a="1"/>
  <c r="AP149" i="19" s="1"/>
  <c r="AQ149" i="19" s="1"/>
  <c r="AP96" i="19" a="1"/>
  <c r="AP96" i="19" s="1"/>
  <c r="AP83" i="19" a="1"/>
  <c r="AP83" i="19" s="1"/>
  <c r="AP66" i="19" a="1"/>
  <c r="AP66" i="19" s="1"/>
  <c r="AQ66" i="19" s="1"/>
  <c r="AP50" i="19" a="1"/>
  <c r="AP50" i="19" s="1"/>
  <c r="AQ50" i="19" s="1"/>
  <c r="AP32" i="19" a="1"/>
  <c r="AP32" i="19" s="1"/>
  <c r="AP18" i="19" a="1"/>
  <c r="AP18" i="19" s="1"/>
  <c r="AQ18" i="19" s="1"/>
  <c r="AP110" i="19" a="1"/>
  <c r="AP110" i="19" s="1"/>
  <c r="AP128" i="19" a="1"/>
  <c r="AP128" i="19" s="1"/>
  <c r="AQ128" i="19" s="1"/>
  <c r="AP129" i="19" a="1"/>
  <c r="AP129" i="19" s="1"/>
  <c r="AP148" i="19" a="1"/>
  <c r="AP148" i="19" s="1"/>
  <c r="AQ148" i="19" s="1"/>
  <c r="AP98" i="19" a="1"/>
  <c r="AP98" i="19" s="1"/>
  <c r="AP81" i="19" a="1"/>
  <c r="AP81" i="19" s="1"/>
  <c r="AQ81" i="19" s="1"/>
  <c r="AP65" i="19" a="1"/>
  <c r="AP65" i="19" s="1"/>
  <c r="AQ65" i="19" s="1"/>
  <c r="AP49" i="19" a="1"/>
  <c r="AP49" i="19" s="1"/>
  <c r="AQ49" i="19" s="1"/>
  <c r="AP35" i="19" a="1"/>
  <c r="AP35" i="19" s="1"/>
  <c r="AQ35" i="19" s="1"/>
  <c r="AP17" i="19" a="1"/>
  <c r="AP17" i="19" s="1"/>
  <c r="AQ17" i="19" s="1"/>
  <c r="AP107" i="19" a="1"/>
  <c r="AP107" i="19" s="1"/>
  <c r="AP126" i="19" a="1"/>
  <c r="AP126" i="19" s="1"/>
  <c r="AQ126" i="19" s="1"/>
  <c r="AP145" i="19" a="1"/>
  <c r="AP145" i="19" s="1"/>
  <c r="AP147" i="19" a="1"/>
  <c r="AP147" i="19" s="1"/>
  <c r="AQ147" i="19" s="1"/>
  <c r="AP64" i="19" a="1"/>
  <c r="AP64" i="19" s="1"/>
  <c r="AP15" i="19" a="1"/>
  <c r="AP15" i="19" s="1"/>
  <c r="AQ15" i="19" s="1"/>
  <c r="AP144" i="19" a="1"/>
  <c r="AP144" i="19" s="1"/>
  <c r="AQ144" i="19" s="1"/>
  <c r="AP77" i="19" a="1"/>
  <c r="AP77" i="19" s="1"/>
  <c r="AQ77" i="19" s="1"/>
  <c r="AP31" i="19" a="1"/>
  <c r="AP31" i="19" s="1"/>
  <c r="AQ31" i="19" s="1"/>
  <c r="AP125" i="19" a="1"/>
  <c r="AP125" i="19" s="1"/>
  <c r="AP80" i="19" a="1"/>
  <c r="AP80" i="19" s="1"/>
  <c r="AQ80" i="19" s="1"/>
  <c r="AP30" i="19" a="1"/>
  <c r="AP30" i="19" s="1"/>
  <c r="AP123" i="19" a="1"/>
  <c r="AP123" i="19" s="1"/>
  <c r="AP61" i="19" a="1"/>
  <c r="AP61" i="19" s="1"/>
  <c r="AP12" i="19" a="1"/>
  <c r="AP12" i="19" s="1"/>
  <c r="AQ12" i="19" s="1"/>
  <c r="AP140" i="19" a="1"/>
  <c r="AP140" i="19" s="1"/>
  <c r="AQ140" i="19" s="1"/>
  <c r="AP76" i="19" a="1"/>
  <c r="AP76" i="19" s="1"/>
  <c r="AQ76" i="19" s="1"/>
  <c r="AP27" i="19" a="1"/>
  <c r="AP27" i="19" s="1"/>
  <c r="AQ27" i="19" s="1"/>
  <c r="AP14" i="19" a="1"/>
  <c r="AP14" i="19" s="1"/>
  <c r="AQ14" i="19" s="1"/>
  <c r="AP121" i="19" a="1"/>
  <c r="AP121" i="19" s="1"/>
  <c r="AP141" i="19" a="1"/>
  <c r="AP141" i="19" s="1"/>
  <c r="AP91" i="19" a="1"/>
  <c r="AP91" i="19" s="1"/>
  <c r="AP58" i="19" a="1"/>
  <c r="AP58" i="19" s="1"/>
  <c r="AQ58" i="19" s="1"/>
  <c r="AP28" i="19" a="1"/>
  <c r="AP28" i="19" s="1"/>
  <c r="AQ28" i="19" s="1"/>
  <c r="AP120" i="19" a="1"/>
  <c r="AP120" i="19" s="1"/>
  <c r="AP139" i="19" a="1"/>
  <c r="AP139" i="19" s="1"/>
  <c r="AP26" i="19" a="1"/>
  <c r="AP26" i="19" s="1"/>
  <c r="AQ26" i="19" s="1"/>
  <c r="AP117" i="19" a="1"/>
  <c r="AP117" i="19" s="1"/>
  <c r="AP138" i="19" a="1"/>
  <c r="AP138" i="19" s="1"/>
  <c r="AP88" i="19" a="1"/>
  <c r="AP88" i="19" s="1"/>
  <c r="AP56" i="19" a="1"/>
  <c r="AP56" i="19" s="1"/>
  <c r="AQ56" i="19" s="1"/>
  <c r="AP25" i="19" a="1"/>
  <c r="AP25" i="19" s="1"/>
  <c r="AP118" i="19" a="1"/>
  <c r="AP118" i="19" s="1"/>
  <c r="AP137" i="19" a="1"/>
  <c r="AP137" i="19" s="1"/>
  <c r="AQ137" i="19" s="1"/>
  <c r="AP2" i="19" a="1"/>
  <c r="AP2" i="19" s="1"/>
  <c r="AQ2" i="19" s="1"/>
  <c r="AP72" i="19" a="1"/>
  <c r="AP72" i="19" s="1"/>
  <c r="AQ72" i="19" s="1"/>
  <c r="AP40" i="19" a="1"/>
  <c r="AP40" i="19" s="1"/>
  <c r="AQ40" i="19" s="1"/>
  <c r="AP7" i="19" a="1"/>
  <c r="AP7" i="19" s="1"/>
  <c r="AQ7" i="19" s="1"/>
  <c r="AP134" i="19" a="1"/>
  <c r="AP134" i="19" s="1"/>
  <c r="AP86" i="19" a="1"/>
  <c r="AP86" i="19" s="1"/>
  <c r="AQ86" i="19" s="1"/>
  <c r="AP59" i="19" a="1"/>
  <c r="AP59" i="19" s="1"/>
  <c r="AQ59" i="19" s="1"/>
  <c r="AP23" i="19" a="1"/>
  <c r="AP23" i="19" s="1"/>
  <c r="AP115" i="19" a="1"/>
  <c r="AP115" i="19" s="1"/>
  <c r="AQ115" i="19" s="1"/>
  <c r="AP152" i="19" a="1"/>
  <c r="AP152" i="19" s="1"/>
  <c r="AQ152" i="19" s="1"/>
  <c r="AP87" i="19" a="1"/>
  <c r="AP87" i="19" s="1"/>
  <c r="AQ87" i="19" s="1"/>
  <c r="AP55" i="19" a="1"/>
  <c r="AP55" i="19" s="1"/>
  <c r="AQ55" i="19" s="1"/>
  <c r="AP38" i="19" a="1"/>
  <c r="AP38" i="19" s="1"/>
  <c r="AP22" i="19" a="1"/>
  <c r="AP22" i="19" s="1"/>
  <c r="AQ22" i="19" s="1"/>
  <c r="AP6" i="19" a="1"/>
  <c r="AP6" i="19" s="1"/>
  <c r="AP113" i="19" a="1"/>
  <c r="AP113" i="19" s="1"/>
  <c r="AP131" i="19" a="1"/>
  <c r="AP131" i="19" s="1"/>
  <c r="AQ131" i="19" s="1"/>
  <c r="AP151" i="19" a="1"/>
  <c r="AP151" i="19" s="1"/>
  <c r="AQ151" i="19" s="1"/>
  <c r="AP78" i="19" a="1"/>
  <c r="AP78" i="19" s="1"/>
  <c r="AQ78" i="19" s="1"/>
  <c r="AP34" i="19" a="1"/>
  <c r="AP34" i="19" s="1"/>
  <c r="AP124" i="19" a="1"/>
  <c r="AP124" i="19" s="1"/>
  <c r="AP63" i="19" a="1"/>
  <c r="AP63" i="19" s="1"/>
  <c r="AQ63" i="19" s="1"/>
  <c r="AP16" i="19" a="1"/>
  <c r="AP16" i="19" s="1"/>
  <c r="AQ16" i="19" s="1"/>
  <c r="AP143" i="19" a="1"/>
  <c r="AP143" i="19" s="1"/>
  <c r="AP94" i="19" a="1"/>
  <c r="AP94" i="19" s="1"/>
  <c r="AP45" i="19" a="1"/>
  <c r="AP45" i="19" s="1"/>
  <c r="AP105" i="19" a="1"/>
  <c r="AP105" i="19" s="1"/>
  <c r="AP156" i="19" a="1"/>
  <c r="AP156" i="19" s="1"/>
  <c r="AP93" i="19" a="1"/>
  <c r="AP93" i="19" s="1"/>
  <c r="AP44" i="19" a="1"/>
  <c r="AP44" i="19" s="1"/>
  <c r="AQ44" i="19" s="1"/>
  <c r="AP106" i="19" a="1"/>
  <c r="AP106" i="19" s="1"/>
  <c r="AQ106" i="19" s="1"/>
  <c r="AP155" i="19" a="1"/>
  <c r="AP155" i="19" s="1"/>
  <c r="AP60" i="19" a="1"/>
  <c r="AP60" i="19" s="1"/>
  <c r="AP75" i="19" a="1"/>
  <c r="AP75" i="19" s="1"/>
  <c r="AQ75" i="19" s="1"/>
  <c r="AP42" i="19" a="1"/>
  <c r="AP42" i="19" s="1"/>
  <c r="AP11" i="19" a="1"/>
  <c r="AP11" i="19" s="1"/>
  <c r="AQ11" i="19" s="1"/>
  <c r="AP119" i="19" a="1"/>
  <c r="AP119" i="19" s="1"/>
  <c r="AP89" i="19" a="1"/>
  <c r="AP89" i="19" s="1"/>
  <c r="AP73" i="19" a="1"/>
  <c r="AP73" i="19" s="1"/>
  <c r="AP57" i="19" a="1"/>
  <c r="AP57" i="19" s="1"/>
  <c r="AQ57" i="19" s="1"/>
  <c r="AP48" i="19" a="1"/>
  <c r="AP48" i="19" s="1"/>
  <c r="AQ48" i="19" s="1"/>
  <c r="AP10" i="19" a="1"/>
  <c r="AP10" i="19" s="1"/>
  <c r="AQ10" i="19" s="1"/>
  <c r="AP136" i="19" a="1"/>
  <c r="AP136" i="19" s="1"/>
  <c r="AQ136" i="19" s="1"/>
  <c r="AP74" i="19" a="1"/>
  <c r="AP74" i="19" s="1"/>
  <c r="AP41" i="19" a="1"/>
  <c r="AP41" i="19" s="1"/>
  <c r="AP9" i="19" a="1"/>
  <c r="AP9" i="19" s="1"/>
  <c r="AQ9" i="19" s="1"/>
  <c r="AP135" i="19" a="1"/>
  <c r="AP135" i="19" s="1"/>
  <c r="AP90" i="19" a="1"/>
  <c r="AP90" i="19" s="1"/>
  <c r="AP54" i="19" a="1"/>
  <c r="AP54" i="19" s="1"/>
  <c r="AP24" i="19" a="1"/>
  <c r="AP24" i="19" s="1"/>
  <c r="AP116" i="19" a="1"/>
  <c r="AP116" i="19" s="1"/>
  <c r="AP154" i="19" a="1"/>
  <c r="AP154" i="19" s="1"/>
  <c r="AP103" i="19" a="1"/>
  <c r="AP103" i="19" s="1"/>
  <c r="AP71" i="19" a="1"/>
  <c r="AP71" i="19" s="1"/>
  <c r="AQ71" i="19" s="1"/>
  <c r="AP39" i="19" a="1"/>
  <c r="AP39" i="19" s="1"/>
  <c r="AQ39" i="19" s="1"/>
  <c r="AP8" i="19" a="1"/>
  <c r="AP8" i="19" s="1"/>
  <c r="AQ8" i="19" s="1"/>
  <c r="AP133" i="19" a="1"/>
  <c r="AP133" i="19" s="1"/>
  <c r="AP102" i="19" a="1"/>
  <c r="AP102" i="19" s="1"/>
  <c r="AP70" i="19" a="1"/>
  <c r="AP70" i="19" s="1"/>
  <c r="AP101" i="19" a="1"/>
  <c r="AP101" i="19" s="1"/>
  <c r="AP85" i="19" a="1"/>
  <c r="AP85" i="19" s="1"/>
  <c r="AP69" i="19" a="1"/>
  <c r="AP69" i="19" s="1"/>
  <c r="AP53" i="19" a="1"/>
  <c r="AP53" i="19" s="1"/>
  <c r="AQ53" i="19" s="1"/>
  <c r="AP37" i="19" a="1"/>
  <c r="AP37" i="19" s="1"/>
  <c r="AP21" i="19" a="1"/>
  <c r="AP21" i="19" s="1"/>
  <c r="AQ21" i="19" s="1"/>
  <c r="AP4" i="19" a="1"/>
  <c r="AP4" i="19" s="1"/>
  <c r="AP114" i="19" a="1"/>
  <c r="AP114" i="19" s="1"/>
  <c r="AP132" i="19" a="1"/>
  <c r="AP132" i="19" s="1"/>
  <c r="AQ132" i="19" s="1"/>
  <c r="AP153" i="19" a="1"/>
  <c r="AP153" i="19" s="1"/>
  <c r="E7" i="3" a="1"/>
  <c r="E7" i="3" s="1"/>
  <c r="E3" i="3" a="1"/>
  <c r="E3" i="3" s="1"/>
  <c r="I3" i="3" l="1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AD3" i="16" l="1"/>
  <c r="AA3" i="3" a="1"/>
  <c r="AA3" i="3" s="1"/>
  <c r="AK4" i="3" a="1"/>
  <c r="AK4" i="3" s="1"/>
  <c r="AK3" i="3" a="1"/>
  <c r="AK3" i="3" s="1"/>
  <c r="AL3" i="3" a="1"/>
  <c r="AL3" i="3" s="1"/>
  <c r="AL4" i="3" a="1"/>
  <c r="AL4" i="3" s="1"/>
  <c r="AL5" i="3" a="1"/>
  <c r="AL5" i="3" s="1"/>
  <c r="AL6" i="3" a="1"/>
  <c r="AL6" i="3" s="1"/>
  <c r="AL7" i="3" a="1"/>
  <c r="AL7" i="3" s="1"/>
  <c r="AL8" i="3" a="1"/>
  <c r="AL8" i="3" s="1"/>
  <c r="AL9" i="3" a="1"/>
  <c r="AL9" i="3" s="1"/>
  <c r="AL10" i="3" a="1"/>
  <c r="AL10" i="3" s="1"/>
  <c r="AL11" i="3" a="1"/>
  <c r="AL11" i="3" s="1"/>
  <c r="AL12" i="3" a="1"/>
  <c r="AL12" i="3" s="1"/>
  <c r="AL13" i="3" a="1"/>
  <c r="AL13" i="3" s="1"/>
  <c r="AL14" i="3" a="1"/>
  <c r="AL14" i="3" s="1"/>
  <c r="AL15" i="3" a="1"/>
  <c r="AL15" i="3" s="1"/>
  <c r="AL16" i="3" a="1"/>
  <c r="AL16" i="3" s="1"/>
  <c r="AL17" i="3" a="1"/>
  <c r="AL17" i="3" s="1"/>
  <c r="AL18" i="3" a="1"/>
  <c r="AL18" i="3" s="1"/>
  <c r="AL19" i="3" a="1"/>
  <c r="AL19" i="3" s="1"/>
  <c r="AL20" i="3" a="1"/>
  <c r="AL20" i="3" s="1"/>
  <c r="AL21" i="3" a="1"/>
  <c r="AL21" i="3" s="1"/>
  <c r="AL22" i="3" a="1"/>
  <c r="AL22" i="3" s="1"/>
  <c r="AL23" i="3" a="1"/>
  <c r="AL23" i="3" s="1"/>
  <c r="AL24" i="3" a="1"/>
  <c r="AL24" i="3" s="1"/>
  <c r="AL25" i="3" a="1"/>
  <c r="AL25" i="3" s="1"/>
  <c r="AL26" i="3" a="1"/>
  <c r="AL26" i="3" s="1"/>
  <c r="AL27" i="3" a="1"/>
  <c r="AL27" i="3" s="1"/>
  <c r="AL28" i="3" a="1"/>
  <c r="AL28" i="3" s="1"/>
  <c r="AL29" i="3" a="1"/>
  <c r="AL29" i="3" s="1"/>
  <c r="AL30" i="3" a="1"/>
  <c r="AL30" i="3" s="1"/>
  <c r="AV3" i="3"/>
  <c r="AV4" i="3"/>
  <c r="AV5" i="3"/>
  <c r="AV6" i="3"/>
  <c r="AV7" i="3"/>
  <c r="AV8" i="3"/>
  <c r="AV9" i="3"/>
  <c r="AV10" i="3"/>
  <c r="AV11" i="3"/>
  <c r="AV12" i="3"/>
  <c r="AV13" i="3"/>
  <c r="AV14" i="3"/>
  <c r="AV15" i="3"/>
  <c r="AV16" i="3"/>
  <c r="AV17" i="3"/>
  <c r="AV18" i="3"/>
  <c r="AV19" i="3"/>
  <c r="AV20" i="3"/>
  <c r="AV21" i="3"/>
  <c r="AV22" i="3"/>
  <c r="AV23" i="3"/>
  <c r="AV24" i="3"/>
  <c r="AV25" i="3"/>
  <c r="AV26" i="3"/>
  <c r="AV27" i="3"/>
  <c r="AV28" i="3"/>
  <c r="AV29" i="3"/>
  <c r="AV30" i="3"/>
  <c r="AW4" i="3"/>
  <c r="AW3" i="3"/>
  <c r="AW8" i="3" l="1"/>
  <c r="E11" i="3" a="1"/>
  <c r="E11" i="3" s="1"/>
  <c r="E10" i="3" l="1" a="1"/>
  <c r="E10" i="3" s="1"/>
  <c r="E23" i="3" a="1"/>
  <c r="E23" i="3" s="1"/>
  <c r="E9" i="3" a="1"/>
  <c r="E9" i="3" s="1"/>
  <c r="E25" i="3" a="1"/>
  <c r="E25" i="3" s="1"/>
  <c r="E22" i="3" a="1"/>
  <c r="E22" i="3" s="1"/>
  <c r="E8" i="3" a="1"/>
  <c r="E8" i="3" s="1"/>
  <c r="E21" i="3" a="1"/>
  <c r="E21" i="3" s="1"/>
  <c r="E20" i="3" a="1"/>
  <c r="E20" i="3" s="1"/>
  <c r="E5" i="3" a="1"/>
  <c r="E5" i="3" s="1"/>
  <c r="E17" i="3" a="1"/>
  <c r="E17" i="3" s="1"/>
  <c r="E30" i="3" a="1"/>
  <c r="E30" i="3" s="1"/>
  <c r="E16" i="3" a="1"/>
  <c r="E16" i="3" s="1"/>
  <c r="E6" i="3" a="1"/>
  <c r="E6" i="3" s="1"/>
  <c r="E29" i="3" a="1"/>
  <c r="E29" i="3" s="1"/>
  <c r="E19" i="3" a="1"/>
  <c r="E19" i="3" s="1"/>
  <c r="E18" i="3" a="1"/>
  <c r="E18" i="3" s="1"/>
  <c r="E15" i="3" a="1"/>
  <c r="E15" i="3" s="1"/>
  <c r="E27" i="3" a="1"/>
  <c r="E27" i="3" s="1"/>
  <c r="E13" i="3" a="1"/>
  <c r="E13" i="3" s="1"/>
  <c r="E24" i="3" a="1"/>
  <c r="E24" i="3" s="1"/>
  <c r="E28" i="3" a="1"/>
  <c r="E28" i="3" s="1"/>
  <c r="E26" i="3" a="1"/>
  <c r="E26" i="3" s="1"/>
  <c r="E12" i="3" a="1"/>
  <c r="E12" i="3" s="1"/>
  <c r="E14" i="3" a="1"/>
  <c r="E14" i="3" s="1"/>
  <c r="J2" i="8"/>
  <c r="F2" i="8" a="1"/>
  <c r="F2" i="8" s="1"/>
  <c r="J3" i="8"/>
  <c r="J4" i="8"/>
  <c r="J5" i="8"/>
  <c r="J6" i="8"/>
  <c r="J7" i="8"/>
  <c r="J8" i="8"/>
  <c r="J9" i="8"/>
  <c r="J10" i="8"/>
  <c r="J11" i="8"/>
  <c r="F3" i="8" a="1"/>
  <c r="F3" i="8" s="1"/>
  <c r="F4" i="8" a="1"/>
  <c r="F4" i="8" s="1"/>
  <c r="F5" i="8" a="1"/>
  <c r="F5" i="8" s="1"/>
  <c r="F6" i="8" a="1"/>
  <c r="F6" i="8" s="1"/>
  <c r="F7" i="8" a="1"/>
  <c r="F7" i="8" s="1"/>
  <c r="F8" i="8" a="1"/>
  <c r="F8" i="8" s="1"/>
  <c r="F9" i="8" a="1"/>
  <c r="F9" i="8" s="1"/>
  <c r="F10" i="8" a="1"/>
  <c r="F10" i="8" s="1"/>
  <c r="F11" i="8" a="1"/>
  <c r="F11" i="8" s="1"/>
  <c r="B2" i="8" a="1"/>
  <c r="B2" i="8" s="1"/>
  <c r="B3" i="8" a="1"/>
  <c r="B3" i="8" s="1"/>
  <c r="B4" i="8" a="1"/>
  <c r="B4" i="8" s="1"/>
  <c r="B5" i="8" a="1"/>
  <c r="B5" i="8" s="1"/>
  <c r="B6" i="8" a="1"/>
  <c r="B6" i="8" s="1"/>
  <c r="B7" i="8" a="1"/>
  <c r="B7" i="8" s="1"/>
  <c r="B8" i="8" a="1"/>
  <c r="B8" i="8" s="1"/>
  <c r="B9" i="8" a="1"/>
  <c r="B9" i="8" s="1"/>
  <c r="B10" i="8" a="1"/>
  <c r="B10" i="8" s="1"/>
  <c r="B11" i="8" a="1"/>
  <c r="B11" i="8" s="1"/>
  <c r="G3" i="3" l="1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E2" i="8" l="1" a="1"/>
  <c r="E2" i="8" s="1"/>
  <c r="H2" i="8" a="1"/>
  <c r="H2" i="8" s="1"/>
  <c r="G2" i="8" a="1"/>
  <c r="G2" i="8" s="1"/>
  <c r="D2" i="8" a="1"/>
  <c r="D2" i="8" s="1"/>
  <c r="H6" i="8" a="1"/>
  <c r="H6" i="8" s="1"/>
  <c r="G8" i="8" a="1"/>
  <c r="G8" i="8" s="1"/>
  <c r="D3" i="8" a="1"/>
  <c r="D3" i="8" s="1"/>
  <c r="E6" i="8" a="1"/>
  <c r="E6" i="8" s="1"/>
  <c r="G5" i="8" a="1"/>
  <c r="G5" i="8" s="1"/>
  <c r="G6" i="8" a="1"/>
  <c r="G6" i="8" s="1"/>
  <c r="H4" i="8" a="1"/>
  <c r="H4" i="8" s="1"/>
  <c r="E10" i="8" a="1"/>
  <c r="E10" i="8" s="1"/>
  <c r="G4" i="8" a="1"/>
  <c r="G4" i="8" s="1"/>
  <c r="G3" i="8" a="1"/>
  <c r="G3" i="8" s="1"/>
  <c r="E4" i="8" a="1"/>
  <c r="E4" i="8" s="1"/>
  <c r="G9" i="8" a="1"/>
  <c r="G9" i="8" s="1"/>
  <c r="E3" i="8" a="1"/>
  <c r="E3" i="8" s="1"/>
  <c r="H7" i="8" a="1"/>
  <c r="H7" i="8" s="1"/>
  <c r="H9" i="8" a="1"/>
  <c r="H9" i="8" s="1"/>
  <c r="D5" i="8" a="1"/>
  <c r="D5" i="8" s="1"/>
  <c r="H8" i="8" a="1"/>
  <c r="H8" i="8" s="1"/>
  <c r="D4" i="8" a="1"/>
  <c r="D4" i="8" s="1"/>
  <c r="H11" i="8" a="1"/>
  <c r="H11" i="8" s="1"/>
  <c r="E8" i="8" a="1"/>
  <c r="E8" i="8" s="1"/>
  <c r="G11" i="8" a="1"/>
  <c r="G11" i="8" s="1"/>
  <c r="D7" i="8" a="1"/>
  <c r="D7" i="8" s="1"/>
  <c r="D6" i="8" a="1"/>
  <c r="D6" i="8" s="1"/>
  <c r="D10" i="8" a="1"/>
  <c r="D10" i="8" s="1"/>
  <c r="G7" i="8" a="1"/>
  <c r="G7" i="8" s="1"/>
  <c r="H10" i="8" a="1"/>
  <c r="H10" i="8" s="1"/>
  <c r="E5" i="8" a="1"/>
  <c r="E5" i="8" s="1"/>
  <c r="D9" i="8" a="1"/>
  <c r="D9" i="8" s="1"/>
  <c r="D11" i="8" a="1"/>
  <c r="D11" i="8" s="1"/>
  <c r="H3" i="8" a="1"/>
  <c r="H3" i="8" s="1"/>
  <c r="E9" i="8" a="1"/>
  <c r="E9" i="8" s="1"/>
  <c r="H5" i="8" a="1"/>
  <c r="H5" i="8" s="1"/>
  <c r="E7" i="8" a="1"/>
  <c r="E7" i="8" s="1"/>
  <c r="G10" i="8" a="1"/>
  <c r="G10" i="8" s="1"/>
  <c r="D8" i="8" a="1"/>
  <c r="D8" i="8" s="1"/>
  <c r="E11" i="8" a="1"/>
  <c r="E11" i="8" s="1"/>
  <c r="T5" i="3" l="1" a="1"/>
  <c r="T5" i="3" s="1"/>
  <c r="AF5" i="3" a="1"/>
  <c r="AF5" i="3" s="1"/>
  <c r="Y15" i="3" a="1"/>
  <c r="Y15" i="3" s="1"/>
  <c r="Z13" i="3" a="1"/>
  <c r="Z13" i="3" s="1"/>
  <c r="U12" i="3" a="1"/>
  <c r="U12" i="3" s="1"/>
  <c r="X12" i="3" s="1"/>
  <c r="U6" i="3" a="1"/>
  <c r="U6" i="3" s="1"/>
  <c r="X6" i="3" s="1"/>
  <c r="Y17" i="3" a="1"/>
  <c r="Y17" i="3" s="1"/>
  <c r="U27" i="3" a="1"/>
  <c r="U27" i="3" s="1"/>
  <c r="X27" i="3" s="1"/>
  <c r="Z8" i="3" a="1"/>
  <c r="Z8" i="3" s="1"/>
  <c r="Z28" i="3" a="1"/>
  <c r="Z28" i="3" s="1"/>
  <c r="Y8" i="3" a="1"/>
  <c r="Y8" i="3" s="1"/>
  <c r="U8" i="3" a="1"/>
  <c r="U8" i="3" s="1"/>
  <c r="X8" i="3" s="1"/>
  <c r="U7" i="3" a="1"/>
  <c r="U7" i="3" s="1"/>
  <c r="X7" i="3" s="1"/>
  <c r="U25" i="3" a="1"/>
  <c r="U25" i="3" s="1"/>
  <c r="X25" i="3" s="1"/>
  <c r="Y5" i="3" a="1"/>
  <c r="Y5" i="3" s="1"/>
  <c r="Y3" i="3" a="1"/>
  <c r="Y3" i="3" s="1"/>
  <c r="K2" i="8" s="1"/>
  <c r="U22" i="3" a="1"/>
  <c r="U22" i="3" s="1"/>
  <c r="X22" i="3" s="1"/>
  <c r="AF3" i="3" a="1"/>
  <c r="AF3" i="3" s="1"/>
  <c r="U18" i="3" a="1"/>
  <c r="U18" i="3" s="1"/>
  <c r="X18" i="3" s="1"/>
  <c r="U28" i="3" a="1"/>
  <c r="U28" i="3" s="1"/>
  <c r="X28" i="3" s="1"/>
  <c r="C4" i="8"/>
  <c r="Z17" i="3" a="1"/>
  <c r="Z17" i="3" s="1"/>
  <c r="AF11" i="3" a="1"/>
  <c r="AF11" i="3" s="1"/>
  <c r="Y4" i="3" a="1"/>
  <c r="Y4" i="3" s="1"/>
  <c r="K3" i="8" s="1"/>
  <c r="AA8" i="3" a="1"/>
  <c r="AA8" i="3" s="1"/>
  <c r="U15" i="3" a="1"/>
  <c r="U15" i="3" s="1"/>
  <c r="X15" i="3" s="1"/>
  <c r="AA11" i="3" a="1"/>
  <c r="AA11" i="3" s="1"/>
  <c r="Z11" i="3" a="1"/>
  <c r="Z11" i="3" s="1"/>
  <c r="Y13" i="3" a="1"/>
  <c r="Y13" i="3" s="1"/>
  <c r="Z3" i="3" a="1"/>
  <c r="Z3" i="3" s="1"/>
  <c r="L2" i="8" s="1"/>
  <c r="U10" i="3" a="1"/>
  <c r="U10" i="3" s="1"/>
  <c r="X10" i="3" s="1"/>
  <c r="U14" i="3" a="1"/>
  <c r="U14" i="3" s="1"/>
  <c r="X14" i="3" s="1"/>
  <c r="T8" i="3" a="1"/>
  <c r="T8" i="3" s="1"/>
  <c r="AA13" i="3" a="1"/>
  <c r="AA13" i="3" s="1"/>
  <c r="U24" i="3" a="1"/>
  <c r="U24" i="3" s="1"/>
  <c r="X24" i="3" s="1"/>
  <c r="U13" i="3" a="1"/>
  <c r="U13" i="3" s="1"/>
  <c r="X13" i="3" s="1"/>
  <c r="U30" i="3" a="1"/>
  <c r="U30" i="3" s="1"/>
  <c r="X30" i="3" s="1"/>
  <c r="T17" i="3" a="1"/>
  <c r="T17" i="3" s="1"/>
  <c r="U16" i="3" a="1"/>
  <c r="U16" i="3" s="1"/>
  <c r="X16" i="3" s="1"/>
  <c r="AA17" i="3" a="1"/>
  <c r="AA17" i="3" s="1"/>
  <c r="AF28" i="3" a="1"/>
  <c r="AF28" i="3" s="1"/>
  <c r="T26" i="3" a="1"/>
  <c r="T26" i="3" s="1"/>
  <c r="T28" i="3" a="1"/>
  <c r="T28" i="3" s="1"/>
  <c r="U4" i="3" a="1"/>
  <c r="U4" i="3" s="1"/>
  <c r="X4" i="3" s="1"/>
  <c r="T15" i="3" a="1"/>
  <c r="T15" i="3" s="1"/>
  <c r="AA28" i="3" a="1"/>
  <c r="AA28" i="3" s="1"/>
  <c r="U19" i="3" a="1"/>
  <c r="U19" i="3" s="1"/>
  <c r="X19" i="3" s="1"/>
  <c r="AS6" i="3" a="1"/>
  <c r="AS6" i="3" s="1"/>
  <c r="AE6" i="3" a="1"/>
  <c r="AE6" i="3" s="1"/>
  <c r="AK6" i="3" a="1"/>
  <c r="AK6" i="3" s="1"/>
  <c r="AI6" i="3" a="1"/>
  <c r="AI6" i="3" s="1"/>
  <c r="AD6" i="3" a="1"/>
  <c r="AD6" i="3" s="1"/>
  <c r="W6" i="3" a="1"/>
  <c r="W6" i="3" s="1"/>
  <c r="AB6" i="3" a="1"/>
  <c r="AB6" i="3" s="1"/>
  <c r="AF6" i="3" a="1"/>
  <c r="AF6" i="3" s="1"/>
  <c r="AP6" i="3" a="1"/>
  <c r="AP6" i="3" s="1"/>
  <c r="Z6" i="3" a="1"/>
  <c r="Z6" i="3" s="1"/>
  <c r="AC6" i="3" a="1"/>
  <c r="AC6" i="3" s="1"/>
  <c r="Y6" i="3" a="1"/>
  <c r="Y6" i="3" s="1"/>
  <c r="AJ6" i="3" a="1"/>
  <c r="AJ6" i="3" s="1"/>
  <c r="V6" i="3" a="1"/>
  <c r="V6" i="3" s="1"/>
  <c r="AQ6" i="3" a="1"/>
  <c r="AQ6" i="3" s="1"/>
  <c r="T6" i="3" a="1"/>
  <c r="T6" i="3" s="1"/>
  <c r="AR6" i="3" a="1"/>
  <c r="AR6" i="3" s="1"/>
  <c r="AA6" i="3" a="1"/>
  <c r="AA6" i="3" s="1"/>
  <c r="AG6" i="3" a="1"/>
  <c r="AG6" i="3" s="1"/>
  <c r="AM6" i="3" a="1"/>
  <c r="AM6" i="3" s="1"/>
  <c r="AU6" i="3" a="1"/>
  <c r="AU6" i="3" s="1"/>
  <c r="AW6" i="3"/>
  <c r="AN6" i="3" a="1"/>
  <c r="AN6" i="3" s="1"/>
  <c r="AH6" i="3" a="1"/>
  <c r="AH6" i="3" s="1"/>
  <c r="AT6" i="3" a="1"/>
  <c r="AT6" i="3" s="1"/>
  <c r="T4" i="3" a="1"/>
  <c r="T4" i="3" s="1"/>
  <c r="U23" i="3" a="1"/>
  <c r="U23" i="3" s="1"/>
  <c r="X23" i="3" s="1"/>
  <c r="U5" i="3" a="1"/>
  <c r="U5" i="3" s="1"/>
  <c r="X5" i="3" s="1"/>
  <c r="AF8" i="3" a="1"/>
  <c r="AF8" i="3" s="1"/>
  <c r="U17" i="3" a="1"/>
  <c r="U17" i="3" s="1"/>
  <c r="X17" i="3" s="1"/>
  <c r="T3" i="3" a="1"/>
  <c r="T3" i="3" s="1"/>
  <c r="Y11" i="3" a="1"/>
  <c r="Y11" i="3" s="1"/>
  <c r="Y26" i="3" a="1"/>
  <c r="Y26" i="3" s="1"/>
  <c r="U20" i="3" a="1"/>
  <c r="U20" i="3" s="1"/>
  <c r="X20" i="3" s="1"/>
  <c r="Z7" i="3" a="1"/>
  <c r="Z7" i="3" s="1"/>
  <c r="AR7" i="3" a="1"/>
  <c r="AR7" i="3" s="1"/>
  <c r="AM7" i="3" a="1"/>
  <c r="AM7" i="3" s="1"/>
  <c r="AJ7" i="3" a="1"/>
  <c r="AJ7" i="3" s="1"/>
  <c r="AS7" i="3" a="1"/>
  <c r="AS7" i="3" s="1"/>
  <c r="AK7" i="3" a="1"/>
  <c r="AK7" i="3" s="1"/>
  <c r="AU7" i="3" a="1"/>
  <c r="AU7" i="3" s="1"/>
  <c r="AD7" i="3" a="1"/>
  <c r="AD7" i="3" s="1"/>
  <c r="AB7" i="3" a="1"/>
  <c r="AB7" i="3" s="1"/>
  <c r="AW7" i="3"/>
  <c r="AQ7" i="3" a="1"/>
  <c r="AQ7" i="3" s="1"/>
  <c r="AP7" i="3" a="1"/>
  <c r="AP7" i="3" s="1"/>
  <c r="AH7" i="3" a="1"/>
  <c r="AH7" i="3" s="1"/>
  <c r="T7" i="3" a="1"/>
  <c r="T7" i="3" s="1"/>
  <c r="AN7" i="3" a="1"/>
  <c r="AN7" i="3" s="1"/>
  <c r="AC7" i="3" a="1"/>
  <c r="AC7" i="3" s="1"/>
  <c r="AT7" i="3" a="1"/>
  <c r="AT7" i="3" s="1"/>
  <c r="Y7" i="3" a="1"/>
  <c r="Y7" i="3" s="1"/>
  <c r="AA7" i="3" a="1"/>
  <c r="AA7" i="3" s="1"/>
  <c r="AF7" i="3" a="1"/>
  <c r="AF7" i="3" s="1"/>
  <c r="V7" i="3" a="1"/>
  <c r="V7" i="3" s="1"/>
  <c r="AG7" i="3" a="1"/>
  <c r="AG7" i="3" s="1"/>
  <c r="AE7" i="3" a="1"/>
  <c r="AE7" i="3" s="1"/>
  <c r="AI7" i="3" a="1"/>
  <c r="AI7" i="3" s="1"/>
  <c r="W7" i="3" a="1"/>
  <c r="W7" i="3" s="1"/>
  <c r="AB10" i="3" a="1"/>
  <c r="AB10" i="3" s="1"/>
  <c r="AG10" i="3" a="1"/>
  <c r="AG10" i="3" s="1"/>
  <c r="AN10" i="3" a="1"/>
  <c r="AN10" i="3" s="1"/>
  <c r="AQ10" i="3" a="1"/>
  <c r="AQ10" i="3" s="1"/>
  <c r="AI10" i="3" a="1"/>
  <c r="AI10" i="3" s="1"/>
  <c r="AK10" i="3" a="1"/>
  <c r="AK10" i="3" s="1"/>
  <c r="AR10" i="3" a="1"/>
  <c r="AR10" i="3" s="1"/>
  <c r="AH10" i="3" a="1"/>
  <c r="AH10" i="3" s="1"/>
  <c r="AA10" i="3" a="1"/>
  <c r="AA10" i="3" s="1"/>
  <c r="AE10" i="3" a="1"/>
  <c r="AE10" i="3" s="1"/>
  <c r="Y10" i="3" a="1"/>
  <c r="Y10" i="3" s="1"/>
  <c r="AT10" i="3" a="1"/>
  <c r="AT10" i="3" s="1"/>
  <c r="AF10" i="3" a="1"/>
  <c r="AF10" i="3" s="1"/>
  <c r="AD10" i="3" a="1"/>
  <c r="AD10" i="3" s="1"/>
  <c r="AW10" i="3"/>
  <c r="W10" i="3" a="1"/>
  <c r="W10" i="3" s="1"/>
  <c r="AM10" i="3" a="1"/>
  <c r="AM10" i="3" s="1"/>
  <c r="AP10" i="3" a="1"/>
  <c r="AP10" i="3" s="1"/>
  <c r="T10" i="3" a="1"/>
  <c r="T10" i="3" s="1"/>
  <c r="AU10" i="3" a="1"/>
  <c r="AU10" i="3" s="1"/>
  <c r="AJ10" i="3" a="1"/>
  <c r="AJ10" i="3" s="1"/>
  <c r="Z10" i="3" a="1"/>
  <c r="Z10" i="3" s="1"/>
  <c r="AC10" i="3" a="1"/>
  <c r="AC10" i="3" s="1"/>
  <c r="AS10" i="3" a="1"/>
  <c r="AS10" i="3" s="1"/>
  <c r="V10" i="3" a="1"/>
  <c r="V10" i="3" s="1"/>
  <c r="AN12" i="3" a="1"/>
  <c r="AN12" i="3" s="1"/>
  <c r="AM12" i="3" a="1"/>
  <c r="AM12" i="3" s="1"/>
  <c r="V12" i="3" a="1"/>
  <c r="V12" i="3" s="1"/>
  <c r="AW12" i="3"/>
  <c r="AC12" i="3" a="1"/>
  <c r="AC12" i="3" s="1"/>
  <c r="AR12" i="3" a="1"/>
  <c r="AR12" i="3" s="1"/>
  <c r="AG12" i="3" a="1"/>
  <c r="AG12" i="3" s="1"/>
  <c r="AU12" i="3" a="1"/>
  <c r="AU12" i="3" s="1"/>
  <c r="AS12" i="3" a="1"/>
  <c r="AS12" i="3" s="1"/>
  <c r="AK12" i="3" a="1"/>
  <c r="AK12" i="3" s="1"/>
  <c r="AH12" i="3" a="1"/>
  <c r="AH12" i="3" s="1"/>
  <c r="T12" i="3" a="1"/>
  <c r="T12" i="3" s="1"/>
  <c r="AB12" i="3" a="1"/>
  <c r="AB12" i="3" s="1"/>
  <c r="W12" i="3" a="1"/>
  <c r="W12" i="3" s="1"/>
  <c r="AJ12" i="3" a="1"/>
  <c r="AJ12" i="3" s="1"/>
  <c r="AD12" i="3" a="1"/>
  <c r="AD12" i="3" s="1"/>
  <c r="AA12" i="3" a="1"/>
  <c r="AA12" i="3" s="1"/>
  <c r="AE12" i="3" a="1"/>
  <c r="AE12" i="3" s="1"/>
  <c r="AI12" i="3" a="1"/>
  <c r="AI12" i="3" s="1"/>
  <c r="AF12" i="3" a="1"/>
  <c r="AF12" i="3" s="1"/>
  <c r="AQ12" i="3" a="1"/>
  <c r="AQ12" i="3" s="1"/>
  <c r="AP12" i="3" a="1"/>
  <c r="AP12" i="3" s="1"/>
  <c r="AT12" i="3" a="1"/>
  <c r="AT12" i="3" s="1"/>
  <c r="Z12" i="3" a="1"/>
  <c r="Z12" i="3" s="1"/>
  <c r="Y12" i="3" a="1"/>
  <c r="Y12" i="3" s="1"/>
  <c r="U29" i="3" a="1"/>
  <c r="U29" i="3" s="1"/>
  <c r="X29" i="3" s="1"/>
  <c r="AC4" i="3" a="1"/>
  <c r="AC4" i="3" s="1"/>
  <c r="W4" i="3" a="1"/>
  <c r="W4" i="3" s="1"/>
  <c r="AQ4" i="3" a="1"/>
  <c r="AQ4" i="3" s="1"/>
  <c r="AT4" i="3" a="1"/>
  <c r="AT4" i="3" s="1"/>
  <c r="AG4" i="3" a="1"/>
  <c r="AG4" i="3" s="1"/>
  <c r="AU4" i="3" a="1"/>
  <c r="AU4" i="3" s="1"/>
  <c r="AN4" i="3" a="1"/>
  <c r="AN4" i="3" s="1"/>
  <c r="AR4" i="3" a="1"/>
  <c r="AR4" i="3" s="1"/>
  <c r="AS4" i="3" a="1"/>
  <c r="AS4" i="3" s="1"/>
  <c r="AB4" i="3" a="1"/>
  <c r="AB4" i="3" s="1"/>
  <c r="AJ4" i="3" a="1"/>
  <c r="AJ4" i="3" s="1"/>
  <c r="AP4" i="3" a="1"/>
  <c r="AP4" i="3" s="1"/>
  <c r="AH4" i="3" a="1"/>
  <c r="AH4" i="3" s="1"/>
  <c r="AE4" i="3" a="1"/>
  <c r="AE4" i="3" s="1"/>
  <c r="AD4" i="3" a="1"/>
  <c r="AD4" i="3" s="1"/>
  <c r="V4" i="3" a="1"/>
  <c r="V4" i="3" s="1"/>
  <c r="AI4" i="3" a="1"/>
  <c r="AI4" i="3" s="1"/>
  <c r="AA4" i="3" a="1"/>
  <c r="AA4" i="3" s="1"/>
  <c r="AM4" i="3" a="1"/>
  <c r="AM4" i="3" s="1"/>
  <c r="AA26" i="3" a="1"/>
  <c r="AA26" i="3" s="1"/>
  <c r="AA5" i="3" a="1"/>
  <c r="AA5" i="3" s="1"/>
  <c r="U11" i="3" a="1"/>
  <c r="U11" i="3" s="1"/>
  <c r="X11" i="3" s="1"/>
  <c r="U21" i="3" a="1"/>
  <c r="U21" i="3" s="1"/>
  <c r="X21" i="3" s="1"/>
  <c r="U9" i="3" a="1"/>
  <c r="U9" i="3" s="1"/>
  <c r="X9" i="3" s="1"/>
  <c r="E4" i="3" a="1"/>
  <c r="E4" i="3" s="1"/>
  <c r="AF4" i="3" a="1"/>
  <c r="AF4" i="3" s="1"/>
  <c r="Z5" i="3" a="1"/>
  <c r="Z5" i="3" s="1"/>
  <c r="U3" i="3" a="1"/>
  <c r="U3" i="3" s="1"/>
  <c r="X3" i="3" s="1"/>
  <c r="C8" i="8"/>
  <c r="Z4" i="3" a="1"/>
  <c r="Z4" i="3" s="1"/>
  <c r="L3" i="8" s="1"/>
  <c r="V5" i="3" a="1"/>
  <c r="V5" i="3" s="1"/>
  <c r="AB5" i="3" a="1"/>
  <c r="AB5" i="3" s="1"/>
  <c r="AP5" i="3" a="1"/>
  <c r="AP5" i="3" s="1"/>
  <c r="AN5" i="3" a="1"/>
  <c r="AN5" i="3" s="1"/>
  <c r="AK5" i="3" a="1"/>
  <c r="AK5" i="3" s="1"/>
  <c r="AR5" i="3" a="1"/>
  <c r="AR5" i="3" s="1"/>
  <c r="AG5" i="3" a="1"/>
  <c r="AG5" i="3" s="1"/>
  <c r="W5" i="3" a="1"/>
  <c r="W5" i="3" s="1"/>
  <c r="AT5" i="3" a="1"/>
  <c r="AT5" i="3" s="1"/>
  <c r="AI5" i="3" a="1"/>
  <c r="AI5" i="3" s="1"/>
  <c r="AW5" i="3"/>
  <c r="AD5" i="3" a="1"/>
  <c r="AD5" i="3" s="1"/>
  <c r="AJ5" i="3" a="1"/>
  <c r="AJ5" i="3" s="1"/>
  <c r="AH5" i="3" a="1"/>
  <c r="AH5" i="3" s="1"/>
  <c r="AU5" i="3" a="1"/>
  <c r="AU5" i="3" s="1"/>
  <c r="AQ5" i="3" a="1"/>
  <c r="AQ5" i="3" s="1"/>
  <c r="AM5" i="3" a="1"/>
  <c r="AM5" i="3" s="1"/>
  <c r="AE5" i="3" a="1"/>
  <c r="AE5" i="3" s="1"/>
  <c r="AS5" i="3" a="1"/>
  <c r="AS5" i="3" s="1"/>
  <c r="AC5" i="3" a="1"/>
  <c r="AC5" i="3" s="1"/>
  <c r="Z15" i="3" a="1"/>
  <c r="Z15" i="3" s="1"/>
  <c r="AE13" i="3" a="1"/>
  <c r="AE13" i="3" s="1"/>
  <c r="AG13" i="3" a="1"/>
  <c r="AG13" i="3" s="1"/>
  <c r="AJ13" i="3" a="1"/>
  <c r="AJ13" i="3" s="1"/>
  <c r="AP13" i="3" a="1"/>
  <c r="AP13" i="3" s="1"/>
  <c r="AW13" i="3"/>
  <c r="AI13" i="3" a="1"/>
  <c r="AI13" i="3" s="1"/>
  <c r="W13" i="3" a="1"/>
  <c r="W13" i="3" s="1"/>
  <c r="AQ13" i="3" a="1"/>
  <c r="AQ13" i="3" s="1"/>
  <c r="V13" i="3" a="1"/>
  <c r="V13" i="3" s="1"/>
  <c r="AC13" i="3" a="1"/>
  <c r="AC13" i="3" s="1"/>
  <c r="AK13" i="3" a="1"/>
  <c r="AK13" i="3" s="1"/>
  <c r="AH13" i="3" a="1"/>
  <c r="AH13" i="3" s="1"/>
  <c r="AU13" i="3" a="1"/>
  <c r="AU13" i="3" s="1"/>
  <c r="AS13" i="3" a="1"/>
  <c r="AS13" i="3" s="1"/>
  <c r="AT13" i="3" a="1"/>
  <c r="AT13" i="3" s="1"/>
  <c r="AD13" i="3" a="1"/>
  <c r="AD13" i="3" s="1"/>
  <c r="AR13" i="3" a="1"/>
  <c r="AR13" i="3" s="1"/>
  <c r="AM13" i="3" a="1"/>
  <c r="AM13" i="3" s="1"/>
  <c r="AN13" i="3" a="1"/>
  <c r="AN13" i="3" s="1"/>
  <c r="AB13" i="3" a="1"/>
  <c r="AB13" i="3" s="1"/>
  <c r="AF17" i="3" a="1"/>
  <c r="AF17" i="3" s="1"/>
  <c r="Y28" i="3" a="1"/>
  <c r="Y28" i="3" s="1"/>
  <c r="AS26" i="3" a="1"/>
  <c r="AS26" i="3" s="1"/>
  <c r="V26" i="3" a="1"/>
  <c r="V26" i="3" s="1"/>
  <c r="AR26" i="3" a="1"/>
  <c r="AR26" i="3" s="1"/>
  <c r="AG26" i="3" a="1"/>
  <c r="AG26" i="3" s="1"/>
  <c r="AP26" i="3" a="1"/>
  <c r="AP26" i="3" s="1"/>
  <c r="AI26" i="3" a="1"/>
  <c r="AI26" i="3" s="1"/>
  <c r="AT26" i="3" a="1"/>
  <c r="AT26" i="3" s="1"/>
  <c r="AD26" i="3" a="1"/>
  <c r="AD26" i="3" s="1"/>
  <c r="AN26" i="3" a="1"/>
  <c r="AN26" i="3" s="1"/>
  <c r="AH26" i="3" a="1"/>
  <c r="AH26" i="3" s="1"/>
  <c r="W26" i="3" a="1"/>
  <c r="W26" i="3" s="1"/>
  <c r="AW26" i="3"/>
  <c r="AK26" i="3" a="1"/>
  <c r="AK26" i="3" s="1"/>
  <c r="AQ26" i="3" a="1"/>
  <c r="AQ26" i="3" s="1"/>
  <c r="AC26" i="3" a="1"/>
  <c r="AC26" i="3" s="1"/>
  <c r="AJ26" i="3" a="1"/>
  <c r="AJ26" i="3" s="1"/>
  <c r="AB26" i="3" a="1"/>
  <c r="AB26" i="3" s="1"/>
  <c r="AE26" i="3" a="1"/>
  <c r="AE26" i="3" s="1"/>
  <c r="AM26" i="3" a="1"/>
  <c r="AM26" i="3" s="1"/>
  <c r="AU26" i="3" a="1"/>
  <c r="AU26" i="3" s="1"/>
  <c r="AQ3" i="3" a="1"/>
  <c r="AQ3" i="3" s="1"/>
  <c r="AI3" i="3" a="1"/>
  <c r="AI3" i="3" s="1"/>
  <c r="W3" i="3" a="1"/>
  <c r="W3" i="3" s="1"/>
  <c r="AP3" i="3" a="1"/>
  <c r="AP3" i="3" s="1"/>
  <c r="AS3" i="3" a="1"/>
  <c r="AS3" i="3" s="1"/>
  <c r="AM3" i="3" a="1"/>
  <c r="AM3" i="3" s="1"/>
  <c r="AT3" i="3" a="1"/>
  <c r="AT3" i="3" s="1"/>
  <c r="AH3" i="3" a="1"/>
  <c r="AH3" i="3" s="1"/>
  <c r="AG3" i="3" a="1"/>
  <c r="AG3" i="3" s="1"/>
  <c r="AB3" i="3" a="1"/>
  <c r="AB3" i="3" s="1"/>
  <c r="V3" i="3" a="1"/>
  <c r="V3" i="3" s="1"/>
  <c r="AE3" i="3" a="1"/>
  <c r="AE3" i="3" s="1"/>
  <c r="AJ3" i="3" a="1"/>
  <c r="AJ3" i="3" s="1"/>
  <c r="AU3" i="3" a="1"/>
  <c r="AU3" i="3" s="1"/>
  <c r="AN3" i="3" a="1"/>
  <c r="AN3" i="3" s="1"/>
  <c r="AR3" i="3" a="1"/>
  <c r="AR3" i="3" s="1"/>
  <c r="AD3" i="3" a="1"/>
  <c r="AD3" i="3" s="1"/>
  <c r="AC3" i="3" a="1"/>
  <c r="AC3" i="3" s="1"/>
  <c r="AN14" i="3" a="1"/>
  <c r="AN14" i="3" s="1"/>
  <c r="AE14" i="3" a="1"/>
  <c r="AE14" i="3" s="1"/>
  <c r="AG14" i="3" a="1"/>
  <c r="AG14" i="3" s="1"/>
  <c r="AF14" i="3" a="1"/>
  <c r="AF14" i="3" s="1"/>
  <c r="AM14" i="3" a="1"/>
  <c r="AM14" i="3" s="1"/>
  <c r="AC14" i="3" a="1"/>
  <c r="AC14" i="3" s="1"/>
  <c r="V14" i="3" a="1"/>
  <c r="V14" i="3" s="1"/>
  <c r="AI14" i="3" a="1"/>
  <c r="AI14" i="3" s="1"/>
  <c r="AR14" i="3" a="1"/>
  <c r="AR14" i="3" s="1"/>
  <c r="AJ14" i="3" a="1"/>
  <c r="AJ14" i="3" s="1"/>
  <c r="AS14" i="3" a="1"/>
  <c r="AS14" i="3" s="1"/>
  <c r="AW14" i="3"/>
  <c r="AA14" i="3" a="1"/>
  <c r="AA14" i="3" s="1"/>
  <c r="AH14" i="3" a="1"/>
  <c r="AH14" i="3" s="1"/>
  <c r="AT14" i="3" a="1"/>
  <c r="AT14" i="3" s="1"/>
  <c r="AD14" i="3" a="1"/>
  <c r="AD14" i="3" s="1"/>
  <c r="Z14" i="3" a="1"/>
  <c r="Z14" i="3" s="1"/>
  <c r="T14" i="3" a="1"/>
  <c r="T14" i="3" s="1"/>
  <c r="AP14" i="3" a="1"/>
  <c r="AP14" i="3" s="1"/>
  <c r="AB14" i="3" a="1"/>
  <c r="AB14" i="3" s="1"/>
  <c r="AU14" i="3" a="1"/>
  <c r="AU14" i="3" s="1"/>
  <c r="AQ14" i="3" a="1"/>
  <c r="AQ14" i="3" s="1"/>
  <c r="W14" i="3" a="1"/>
  <c r="W14" i="3" s="1"/>
  <c r="AK14" i="3" a="1"/>
  <c r="AK14" i="3" s="1"/>
  <c r="Y14" i="3" a="1"/>
  <c r="Y14" i="3" s="1"/>
  <c r="AF15" i="3" a="1"/>
  <c r="AF15" i="3" s="1"/>
  <c r="AC16" i="3" a="1"/>
  <c r="AC16" i="3" s="1"/>
  <c r="AA16" i="3" a="1"/>
  <c r="AA16" i="3" s="1"/>
  <c r="AH16" i="3" a="1"/>
  <c r="AH16" i="3" s="1"/>
  <c r="AS16" i="3" a="1"/>
  <c r="AS16" i="3" s="1"/>
  <c r="AE16" i="3" a="1"/>
  <c r="AE16" i="3" s="1"/>
  <c r="AW16" i="3"/>
  <c r="AK16" i="3" a="1"/>
  <c r="AK16" i="3" s="1"/>
  <c r="AJ16" i="3" a="1"/>
  <c r="AJ16" i="3" s="1"/>
  <c r="AT16" i="3" a="1"/>
  <c r="AT16" i="3" s="1"/>
  <c r="W16" i="3" a="1"/>
  <c r="W16" i="3" s="1"/>
  <c r="AF16" i="3" a="1"/>
  <c r="AF16" i="3" s="1"/>
  <c r="AQ16" i="3" a="1"/>
  <c r="AQ16" i="3" s="1"/>
  <c r="AM16" i="3" a="1"/>
  <c r="AM16" i="3" s="1"/>
  <c r="Y16" i="3" a="1"/>
  <c r="Y16" i="3" s="1"/>
  <c r="V16" i="3" a="1"/>
  <c r="V16" i="3" s="1"/>
  <c r="AB16" i="3" a="1"/>
  <c r="AB16" i="3" s="1"/>
  <c r="AI16" i="3" a="1"/>
  <c r="AI16" i="3" s="1"/>
  <c r="AR16" i="3" a="1"/>
  <c r="AR16" i="3" s="1"/>
  <c r="AD16" i="3" a="1"/>
  <c r="AD16" i="3" s="1"/>
  <c r="AG16" i="3" a="1"/>
  <c r="AG16" i="3" s="1"/>
  <c r="AU16" i="3" a="1"/>
  <c r="AU16" i="3" s="1"/>
  <c r="T16" i="3" a="1"/>
  <c r="T16" i="3" s="1"/>
  <c r="Z16" i="3" a="1"/>
  <c r="Z16" i="3" s="1"/>
  <c r="AN16" i="3" a="1"/>
  <c r="AN16" i="3" s="1"/>
  <c r="AP16" i="3" a="1"/>
  <c r="AP16" i="3" s="1"/>
  <c r="AQ18" i="3" a="1"/>
  <c r="AQ18" i="3" s="1"/>
  <c r="AU18" i="3" a="1"/>
  <c r="AU18" i="3" s="1"/>
  <c r="AK18" i="3" a="1"/>
  <c r="AK18" i="3" s="1"/>
  <c r="AP18" i="3" a="1"/>
  <c r="AP18" i="3" s="1"/>
  <c r="AG18" i="3" a="1"/>
  <c r="AG18" i="3" s="1"/>
  <c r="Y18" i="3" a="1"/>
  <c r="Y18" i="3" s="1"/>
  <c r="AD18" i="3" a="1"/>
  <c r="AD18" i="3" s="1"/>
  <c r="AE18" i="3" a="1"/>
  <c r="AE18" i="3" s="1"/>
  <c r="Z18" i="3" a="1"/>
  <c r="Z18" i="3" s="1"/>
  <c r="V18" i="3" a="1"/>
  <c r="V18" i="3" s="1"/>
  <c r="AM18" i="3" a="1"/>
  <c r="AM18" i="3" s="1"/>
  <c r="AA18" i="3" a="1"/>
  <c r="AA18" i="3" s="1"/>
  <c r="AC18" i="3" a="1"/>
  <c r="AC18" i="3" s="1"/>
  <c r="AT18" i="3" a="1"/>
  <c r="AT18" i="3" s="1"/>
  <c r="AW18" i="3"/>
  <c r="AI18" i="3" a="1"/>
  <c r="AI18" i="3" s="1"/>
  <c r="T18" i="3" a="1"/>
  <c r="T18" i="3" s="1"/>
  <c r="AS18" i="3" a="1"/>
  <c r="AS18" i="3" s="1"/>
  <c r="AF18" i="3" a="1"/>
  <c r="AF18" i="3" s="1"/>
  <c r="AB18" i="3" a="1"/>
  <c r="AB18" i="3" s="1"/>
  <c r="AH18" i="3" a="1"/>
  <c r="AH18" i="3" s="1"/>
  <c r="AN18" i="3" a="1"/>
  <c r="AN18" i="3" s="1"/>
  <c r="W18" i="3" a="1"/>
  <c r="W18" i="3" s="1"/>
  <c r="AJ18" i="3" a="1"/>
  <c r="AJ18" i="3" s="1"/>
  <c r="AR18" i="3" a="1"/>
  <c r="AR18" i="3" s="1"/>
  <c r="T11" i="3" a="1"/>
  <c r="T11" i="3" s="1"/>
  <c r="AD25" i="3" a="1"/>
  <c r="AD25" i="3" s="1"/>
  <c r="AU25" i="3" a="1"/>
  <c r="AU25" i="3" s="1"/>
  <c r="AE25" i="3" a="1"/>
  <c r="AE25" i="3" s="1"/>
  <c r="AW25" i="3"/>
  <c r="AC25" i="3" a="1"/>
  <c r="AC25" i="3" s="1"/>
  <c r="T25" i="3" a="1"/>
  <c r="T25" i="3" s="1"/>
  <c r="AJ25" i="3" a="1"/>
  <c r="AJ25" i="3" s="1"/>
  <c r="Y25" i="3" a="1"/>
  <c r="Y25" i="3" s="1"/>
  <c r="AB25" i="3" a="1"/>
  <c r="AB25" i="3" s="1"/>
  <c r="AA25" i="3" a="1"/>
  <c r="AA25" i="3" s="1"/>
  <c r="W25" i="3" a="1"/>
  <c r="W25" i="3" s="1"/>
  <c r="AI25" i="3" a="1"/>
  <c r="AI25" i="3" s="1"/>
  <c r="AN25" i="3" a="1"/>
  <c r="AN25" i="3" s="1"/>
  <c r="V25" i="3" a="1"/>
  <c r="V25" i="3" s="1"/>
  <c r="AK25" i="3" a="1"/>
  <c r="AK25" i="3" s="1"/>
  <c r="AQ25" i="3" a="1"/>
  <c r="AQ25" i="3" s="1"/>
  <c r="AT25" i="3" a="1"/>
  <c r="AT25" i="3" s="1"/>
  <c r="AM25" i="3" a="1"/>
  <c r="AM25" i="3" s="1"/>
  <c r="AG25" i="3" a="1"/>
  <c r="AG25" i="3" s="1"/>
  <c r="Z25" i="3" a="1"/>
  <c r="Z25" i="3" s="1"/>
  <c r="AH25" i="3" a="1"/>
  <c r="AH25" i="3" s="1"/>
  <c r="AS25" i="3" a="1"/>
  <c r="AS25" i="3" s="1"/>
  <c r="AF25" i="3" a="1"/>
  <c r="AF25" i="3" s="1"/>
  <c r="AR25" i="3" a="1"/>
  <c r="AR25" i="3" s="1"/>
  <c r="AP25" i="3" a="1"/>
  <c r="AP25" i="3" s="1"/>
  <c r="AT29" i="3" a="1"/>
  <c r="AT29" i="3" s="1"/>
  <c r="AN29" i="3" a="1"/>
  <c r="AN29" i="3" s="1"/>
  <c r="AE29" i="3" a="1"/>
  <c r="AE29" i="3" s="1"/>
  <c r="AF29" i="3" a="1"/>
  <c r="AF29" i="3" s="1"/>
  <c r="AP29" i="3" a="1"/>
  <c r="AP29" i="3" s="1"/>
  <c r="AW29" i="3"/>
  <c r="AG29" i="3" a="1"/>
  <c r="AG29" i="3" s="1"/>
  <c r="AH29" i="3" a="1"/>
  <c r="AH29" i="3" s="1"/>
  <c r="AA29" i="3" a="1"/>
  <c r="AA29" i="3" s="1"/>
  <c r="Z29" i="3" a="1"/>
  <c r="Z29" i="3" s="1"/>
  <c r="AK29" i="3" a="1"/>
  <c r="AK29" i="3" s="1"/>
  <c r="Y29" i="3" a="1"/>
  <c r="Y29" i="3" s="1"/>
  <c r="AI29" i="3" a="1"/>
  <c r="AI29" i="3" s="1"/>
  <c r="AC29" i="3" a="1"/>
  <c r="AC29" i="3" s="1"/>
  <c r="AS29" i="3" a="1"/>
  <c r="AS29" i="3" s="1"/>
  <c r="AM29" i="3" a="1"/>
  <c r="AM29" i="3" s="1"/>
  <c r="AR29" i="3" a="1"/>
  <c r="AR29" i="3" s="1"/>
  <c r="T29" i="3" a="1"/>
  <c r="T29" i="3" s="1"/>
  <c r="AB29" i="3" a="1"/>
  <c r="AB29" i="3" s="1"/>
  <c r="AD29" i="3" a="1"/>
  <c r="AD29" i="3" s="1"/>
  <c r="AQ29" i="3" a="1"/>
  <c r="AQ29" i="3" s="1"/>
  <c r="V29" i="3" a="1"/>
  <c r="V29" i="3" s="1"/>
  <c r="AU29" i="3" a="1"/>
  <c r="AU29" i="3" s="1"/>
  <c r="AJ29" i="3" a="1"/>
  <c r="AJ29" i="3" s="1"/>
  <c r="W29" i="3" a="1"/>
  <c r="W29" i="3" s="1"/>
  <c r="U26" i="3" a="1"/>
  <c r="U26" i="3" s="1"/>
  <c r="X26" i="3" s="1"/>
  <c r="AA15" i="3" a="1"/>
  <c r="AA15" i="3" s="1"/>
  <c r="W28" i="3" a="1"/>
  <c r="W28" i="3" s="1"/>
  <c r="AJ28" i="3" a="1"/>
  <c r="AJ28" i="3" s="1"/>
  <c r="AI28" i="3" a="1"/>
  <c r="AI28" i="3" s="1"/>
  <c r="AM28" i="3" a="1"/>
  <c r="AM28" i="3" s="1"/>
  <c r="AP28" i="3" a="1"/>
  <c r="AP28" i="3" s="1"/>
  <c r="AH28" i="3" a="1"/>
  <c r="AH28" i="3" s="1"/>
  <c r="AB28" i="3" a="1"/>
  <c r="AB28" i="3" s="1"/>
  <c r="V28" i="3" a="1"/>
  <c r="V28" i="3" s="1"/>
  <c r="AQ28" i="3" a="1"/>
  <c r="AQ28" i="3" s="1"/>
  <c r="AC28" i="3" a="1"/>
  <c r="AC28" i="3" s="1"/>
  <c r="AR28" i="3" a="1"/>
  <c r="AR28" i="3" s="1"/>
  <c r="AK28" i="3" a="1"/>
  <c r="AK28" i="3" s="1"/>
  <c r="AD28" i="3" a="1"/>
  <c r="AD28" i="3" s="1"/>
  <c r="AG28" i="3" a="1"/>
  <c r="AG28" i="3" s="1"/>
  <c r="AN28" i="3" a="1"/>
  <c r="AN28" i="3" s="1"/>
  <c r="AT28" i="3" a="1"/>
  <c r="AT28" i="3" s="1"/>
  <c r="AS28" i="3" a="1"/>
  <c r="AS28" i="3" s="1"/>
  <c r="AW28" i="3"/>
  <c r="AE28" i="3" a="1"/>
  <c r="AE28" i="3" s="1"/>
  <c r="AU28" i="3" a="1"/>
  <c r="AU28" i="3" s="1"/>
  <c r="AF13" i="3" a="1"/>
  <c r="AF13" i="3" s="1"/>
  <c r="V15" i="3" a="1"/>
  <c r="V15" i="3" s="1"/>
  <c r="AJ15" i="3" a="1"/>
  <c r="AJ15" i="3" s="1"/>
  <c r="AG15" i="3" a="1"/>
  <c r="AG15" i="3" s="1"/>
  <c r="AT15" i="3" a="1"/>
  <c r="AT15" i="3" s="1"/>
  <c r="AQ15" i="3" a="1"/>
  <c r="AQ15" i="3" s="1"/>
  <c r="AD15" i="3" a="1"/>
  <c r="AD15" i="3" s="1"/>
  <c r="AN15" i="3" a="1"/>
  <c r="AN15" i="3" s="1"/>
  <c r="AW15" i="3"/>
  <c r="AH15" i="3" a="1"/>
  <c r="AH15" i="3" s="1"/>
  <c r="AR15" i="3" a="1"/>
  <c r="AR15" i="3" s="1"/>
  <c r="AU15" i="3" a="1"/>
  <c r="AU15" i="3" s="1"/>
  <c r="AK15" i="3" a="1"/>
  <c r="AK15" i="3" s="1"/>
  <c r="AE15" i="3" a="1"/>
  <c r="AE15" i="3" s="1"/>
  <c r="AC15" i="3" a="1"/>
  <c r="AC15" i="3" s="1"/>
  <c r="AB15" i="3" a="1"/>
  <c r="AB15" i="3" s="1"/>
  <c r="W15" i="3" a="1"/>
  <c r="W15" i="3" s="1"/>
  <c r="AP15" i="3" a="1"/>
  <c r="AP15" i="3" s="1"/>
  <c r="AI15" i="3" a="1"/>
  <c r="AI15" i="3" s="1"/>
  <c r="AM15" i="3" a="1"/>
  <c r="AM15" i="3" s="1"/>
  <c r="AS15" i="3" a="1"/>
  <c r="AS15" i="3" s="1"/>
  <c r="AN22" i="3" a="1"/>
  <c r="AN22" i="3" s="1"/>
  <c r="T22" i="3" a="1"/>
  <c r="T22" i="3" s="1"/>
  <c r="AC22" i="3" a="1"/>
  <c r="AC22" i="3" s="1"/>
  <c r="AG22" i="3" a="1"/>
  <c r="AG22" i="3" s="1"/>
  <c r="AS22" i="3" a="1"/>
  <c r="AS22" i="3" s="1"/>
  <c r="AP22" i="3" a="1"/>
  <c r="AP22" i="3" s="1"/>
  <c r="AE22" i="3" a="1"/>
  <c r="AE22" i="3" s="1"/>
  <c r="AH22" i="3" a="1"/>
  <c r="AH22" i="3" s="1"/>
  <c r="AW22" i="3"/>
  <c r="AB22" i="3" a="1"/>
  <c r="AB22" i="3" s="1"/>
  <c r="AA22" i="3" a="1"/>
  <c r="AA22" i="3" s="1"/>
  <c r="V22" i="3" a="1"/>
  <c r="V22" i="3" s="1"/>
  <c r="AQ22" i="3" a="1"/>
  <c r="AQ22" i="3" s="1"/>
  <c r="AI22" i="3" a="1"/>
  <c r="AI22" i="3" s="1"/>
  <c r="Y22" i="3" a="1"/>
  <c r="Y22" i="3" s="1"/>
  <c r="AR22" i="3" a="1"/>
  <c r="AR22" i="3" s="1"/>
  <c r="AM22" i="3" a="1"/>
  <c r="AM22" i="3" s="1"/>
  <c r="AD22" i="3" a="1"/>
  <c r="AD22" i="3" s="1"/>
  <c r="AJ22" i="3" a="1"/>
  <c r="AJ22" i="3" s="1"/>
  <c r="W22" i="3" a="1"/>
  <c r="W22" i="3" s="1"/>
  <c r="AT22" i="3" a="1"/>
  <c r="AT22" i="3" s="1"/>
  <c r="Z22" i="3" a="1"/>
  <c r="Z22" i="3" s="1"/>
  <c r="AK22" i="3" a="1"/>
  <c r="AK22" i="3" s="1"/>
  <c r="AU22" i="3" a="1"/>
  <c r="AU22" i="3" s="1"/>
  <c r="AF22" i="3" a="1"/>
  <c r="AF22" i="3" s="1"/>
  <c r="AW9" i="3"/>
  <c r="T9" i="3" a="1"/>
  <c r="T9" i="3" s="1"/>
  <c r="AR9" i="3" a="1"/>
  <c r="AR9" i="3" s="1"/>
  <c r="AF9" i="3" a="1"/>
  <c r="AF9" i="3" s="1"/>
  <c r="Z9" i="3" a="1"/>
  <c r="Z9" i="3" s="1"/>
  <c r="AQ9" i="3" a="1"/>
  <c r="AQ9" i="3" s="1"/>
  <c r="AG9" i="3" a="1"/>
  <c r="AG9" i="3" s="1"/>
  <c r="AB9" i="3" a="1"/>
  <c r="AB9" i="3" s="1"/>
  <c r="V9" i="3" a="1"/>
  <c r="V9" i="3" s="1"/>
  <c r="AN9" i="3" a="1"/>
  <c r="AN9" i="3" s="1"/>
  <c r="AM9" i="3" a="1"/>
  <c r="AM9" i="3" s="1"/>
  <c r="AI9" i="3" a="1"/>
  <c r="AI9" i="3" s="1"/>
  <c r="AT9" i="3" a="1"/>
  <c r="AT9" i="3" s="1"/>
  <c r="AS9" i="3" a="1"/>
  <c r="AS9" i="3" s="1"/>
  <c r="AJ9" i="3" a="1"/>
  <c r="AJ9" i="3" s="1"/>
  <c r="AA9" i="3" a="1"/>
  <c r="AA9" i="3" s="1"/>
  <c r="AH9" i="3" a="1"/>
  <c r="AH9" i="3" s="1"/>
  <c r="AP9" i="3" a="1"/>
  <c r="AP9" i="3" s="1"/>
  <c r="AE9" i="3" a="1"/>
  <c r="AE9" i="3" s="1"/>
  <c r="AU9" i="3" a="1"/>
  <c r="AU9" i="3" s="1"/>
  <c r="W9" i="3" a="1"/>
  <c r="W9" i="3" s="1"/>
  <c r="AC9" i="3" a="1"/>
  <c r="AC9" i="3" s="1"/>
  <c r="AK9" i="3" a="1"/>
  <c r="AK9" i="3" s="1"/>
  <c r="AD9" i="3" a="1"/>
  <c r="AD9" i="3" s="1"/>
  <c r="Y9" i="3" a="1"/>
  <c r="Y9" i="3" s="1"/>
  <c r="AJ20" i="3" a="1"/>
  <c r="AJ20" i="3" s="1"/>
  <c r="AU20" i="3" a="1"/>
  <c r="AU20" i="3" s="1"/>
  <c r="AQ20" i="3" a="1"/>
  <c r="AQ20" i="3" s="1"/>
  <c r="AH20" i="3" a="1"/>
  <c r="AH20" i="3" s="1"/>
  <c r="AM20" i="3" a="1"/>
  <c r="AM20" i="3" s="1"/>
  <c r="AC20" i="3" a="1"/>
  <c r="AC20" i="3" s="1"/>
  <c r="Z20" i="3" a="1"/>
  <c r="Z20" i="3" s="1"/>
  <c r="W20" i="3" a="1"/>
  <c r="W20" i="3" s="1"/>
  <c r="AW20" i="3"/>
  <c r="AB20" i="3" a="1"/>
  <c r="AB20" i="3" s="1"/>
  <c r="AN20" i="3" a="1"/>
  <c r="AN20" i="3" s="1"/>
  <c r="AI20" i="3" a="1"/>
  <c r="AI20" i="3" s="1"/>
  <c r="AP20" i="3" a="1"/>
  <c r="AP20" i="3" s="1"/>
  <c r="AD20" i="3" a="1"/>
  <c r="AD20" i="3" s="1"/>
  <c r="AR20" i="3" a="1"/>
  <c r="AR20" i="3" s="1"/>
  <c r="AE20" i="3" a="1"/>
  <c r="AE20" i="3" s="1"/>
  <c r="AF20" i="3" a="1"/>
  <c r="AF20" i="3" s="1"/>
  <c r="T20" i="3" a="1"/>
  <c r="T20" i="3" s="1"/>
  <c r="AS20" i="3" a="1"/>
  <c r="AS20" i="3" s="1"/>
  <c r="V20" i="3" a="1"/>
  <c r="V20" i="3" s="1"/>
  <c r="AK20" i="3" a="1"/>
  <c r="AK20" i="3" s="1"/>
  <c r="Y20" i="3" a="1"/>
  <c r="Y20" i="3" s="1"/>
  <c r="AG20" i="3" a="1"/>
  <c r="AG20" i="3" s="1"/>
  <c r="AA20" i="3" a="1"/>
  <c r="AA20" i="3" s="1"/>
  <c r="AT20" i="3" a="1"/>
  <c r="AT20" i="3" s="1"/>
  <c r="AW21" i="3"/>
  <c r="AN21" i="3" a="1"/>
  <c r="AN21" i="3" s="1"/>
  <c r="AR21" i="3" a="1"/>
  <c r="AR21" i="3" s="1"/>
  <c r="AT21" i="3" a="1"/>
  <c r="AT21" i="3" s="1"/>
  <c r="AF21" i="3" a="1"/>
  <c r="AF21" i="3" s="1"/>
  <c r="AK21" i="3" a="1"/>
  <c r="AK21" i="3" s="1"/>
  <c r="Y21" i="3" a="1"/>
  <c r="Y21" i="3" s="1"/>
  <c r="W21" i="3" a="1"/>
  <c r="W21" i="3" s="1"/>
  <c r="AS21" i="3" a="1"/>
  <c r="AS21" i="3" s="1"/>
  <c r="AJ21" i="3" a="1"/>
  <c r="AJ21" i="3" s="1"/>
  <c r="AG21" i="3" a="1"/>
  <c r="AG21" i="3" s="1"/>
  <c r="AI21" i="3" a="1"/>
  <c r="AI21" i="3" s="1"/>
  <c r="Z21" i="3" a="1"/>
  <c r="Z21" i="3" s="1"/>
  <c r="T21" i="3" a="1"/>
  <c r="T21" i="3" s="1"/>
  <c r="AA21" i="3" a="1"/>
  <c r="AA21" i="3" s="1"/>
  <c r="AQ21" i="3" a="1"/>
  <c r="AQ21" i="3" s="1"/>
  <c r="AM21" i="3" a="1"/>
  <c r="AM21" i="3" s="1"/>
  <c r="AD21" i="3" a="1"/>
  <c r="AD21" i="3" s="1"/>
  <c r="AH21" i="3" a="1"/>
  <c r="AH21" i="3" s="1"/>
  <c r="AB21" i="3" a="1"/>
  <c r="AB21" i="3" s="1"/>
  <c r="AU21" i="3" a="1"/>
  <c r="AU21" i="3" s="1"/>
  <c r="AC21" i="3" a="1"/>
  <c r="AC21" i="3" s="1"/>
  <c r="AP21" i="3" a="1"/>
  <c r="AP21" i="3" s="1"/>
  <c r="AE21" i="3" a="1"/>
  <c r="AE21" i="3" s="1"/>
  <c r="V21" i="3" a="1"/>
  <c r="V21" i="3" s="1"/>
  <c r="C2" i="8"/>
  <c r="AK19" i="3" a="1"/>
  <c r="AK19" i="3" s="1"/>
  <c r="Y19" i="3" a="1"/>
  <c r="Y19" i="3" s="1"/>
  <c r="AQ19" i="3" a="1"/>
  <c r="AQ19" i="3" s="1"/>
  <c r="AD19" i="3" a="1"/>
  <c r="AD19" i="3" s="1"/>
  <c r="AA19" i="3" a="1"/>
  <c r="AA19" i="3" s="1"/>
  <c r="AS19" i="3" a="1"/>
  <c r="AS19" i="3" s="1"/>
  <c r="AC19" i="3" a="1"/>
  <c r="AC19" i="3" s="1"/>
  <c r="AT19" i="3" a="1"/>
  <c r="AT19" i="3" s="1"/>
  <c r="AH19" i="3" a="1"/>
  <c r="AH19" i="3" s="1"/>
  <c r="AU19" i="3" a="1"/>
  <c r="AU19" i="3" s="1"/>
  <c r="AI19" i="3" a="1"/>
  <c r="AI19" i="3" s="1"/>
  <c r="AE19" i="3" a="1"/>
  <c r="AE19" i="3" s="1"/>
  <c r="AN19" i="3" a="1"/>
  <c r="AN19" i="3" s="1"/>
  <c r="AF19" i="3" a="1"/>
  <c r="AF19" i="3" s="1"/>
  <c r="AJ19" i="3" a="1"/>
  <c r="AJ19" i="3" s="1"/>
  <c r="AR19" i="3" a="1"/>
  <c r="AR19" i="3" s="1"/>
  <c r="Z19" i="3" a="1"/>
  <c r="Z19" i="3" s="1"/>
  <c r="W19" i="3" a="1"/>
  <c r="W19" i="3" s="1"/>
  <c r="T19" i="3" a="1"/>
  <c r="T19" i="3" s="1"/>
  <c r="AB19" i="3" a="1"/>
  <c r="AB19" i="3" s="1"/>
  <c r="V19" i="3" a="1"/>
  <c r="V19" i="3" s="1"/>
  <c r="AG19" i="3" a="1"/>
  <c r="AG19" i="3" s="1"/>
  <c r="AM19" i="3" a="1"/>
  <c r="AM19" i="3" s="1"/>
  <c r="AP19" i="3" a="1"/>
  <c r="AP19" i="3" s="1"/>
  <c r="AW19" i="3"/>
  <c r="AG11" i="3" a="1"/>
  <c r="AG11" i="3" s="1"/>
  <c r="AJ11" i="3" a="1"/>
  <c r="AJ11" i="3" s="1"/>
  <c r="AH11" i="3" a="1"/>
  <c r="AH11" i="3" s="1"/>
  <c r="AQ11" i="3" a="1"/>
  <c r="AQ11" i="3" s="1"/>
  <c r="AE11" i="3" a="1"/>
  <c r="AE11" i="3" s="1"/>
  <c r="AT11" i="3" a="1"/>
  <c r="AT11" i="3" s="1"/>
  <c r="AP11" i="3" a="1"/>
  <c r="AP11" i="3" s="1"/>
  <c r="AB11" i="3" a="1"/>
  <c r="AB11" i="3" s="1"/>
  <c r="AU11" i="3" a="1"/>
  <c r="AU11" i="3" s="1"/>
  <c r="AW11" i="3"/>
  <c r="AN11" i="3" a="1"/>
  <c r="AN11" i="3" s="1"/>
  <c r="W11" i="3" a="1"/>
  <c r="W11" i="3" s="1"/>
  <c r="AS11" i="3" a="1"/>
  <c r="AS11" i="3" s="1"/>
  <c r="AI11" i="3" a="1"/>
  <c r="AI11" i="3" s="1"/>
  <c r="AC11" i="3" a="1"/>
  <c r="AC11" i="3" s="1"/>
  <c r="AR11" i="3" a="1"/>
  <c r="AR11" i="3" s="1"/>
  <c r="AD11" i="3" a="1"/>
  <c r="AD11" i="3" s="1"/>
  <c r="V11" i="3" a="1"/>
  <c r="V11" i="3" s="1"/>
  <c r="AK11" i="3" a="1"/>
  <c r="AK11" i="3" s="1"/>
  <c r="AM11" i="3" a="1"/>
  <c r="AM11" i="3" s="1"/>
  <c r="C7" i="8"/>
  <c r="AA23" i="3" a="1"/>
  <c r="AA23" i="3" s="1"/>
  <c r="AR23" i="3" a="1"/>
  <c r="AR23" i="3" s="1"/>
  <c r="AE23" i="3" a="1"/>
  <c r="AE23" i="3" s="1"/>
  <c r="Y23" i="3" a="1"/>
  <c r="Y23" i="3" s="1"/>
  <c r="AT23" i="3" a="1"/>
  <c r="AT23" i="3" s="1"/>
  <c r="AH23" i="3" a="1"/>
  <c r="AH23" i="3" s="1"/>
  <c r="AI23" i="3" a="1"/>
  <c r="AI23" i="3" s="1"/>
  <c r="AM23" i="3" a="1"/>
  <c r="AM23" i="3" s="1"/>
  <c r="AW23" i="3"/>
  <c r="W23" i="3" a="1"/>
  <c r="W23" i="3" s="1"/>
  <c r="AC23" i="3" a="1"/>
  <c r="AC23" i="3" s="1"/>
  <c r="AK23" i="3" a="1"/>
  <c r="AK23" i="3" s="1"/>
  <c r="AG23" i="3" a="1"/>
  <c r="AG23" i="3" s="1"/>
  <c r="Z23" i="3" a="1"/>
  <c r="Z23" i="3" s="1"/>
  <c r="T23" i="3" a="1"/>
  <c r="T23" i="3" s="1"/>
  <c r="AP23" i="3" a="1"/>
  <c r="AP23" i="3" s="1"/>
  <c r="AB23" i="3" a="1"/>
  <c r="AB23" i="3" s="1"/>
  <c r="AU23" i="3" a="1"/>
  <c r="AU23" i="3" s="1"/>
  <c r="AS23" i="3" a="1"/>
  <c r="AS23" i="3" s="1"/>
  <c r="AD23" i="3" a="1"/>
  <c r="AD23" i="3" s="1"/>
  <c r="AQ23" i="3" a="1"/>
  <c r="AQ23" i="3" s="1"/>
  <c r="AF23" i="3" a="1"/>
  <c r="AF23" i="3" s="1"/>
  <c r="AJ23" i="3" a="1"/>
  <c r="AJ23" i="3" s="1"/>
  <c r="V23" i="3" a="1"/>
  <c r="V23" i="3" s="1"/>
  <c r="AN23" i="3" a="1"/>
  <c r="AN23" i="3" s="1"/>
  <c r="AU24" i="3" a="1"/>
  <c r="AU24" i="3" s="1"/>
  <c r="Y24" i="3" a="1"/>
  <c r="Y24" i="3" s="1"/>
  <c r="Z24" i="3" a="1"/>
  <c r="Z24" i="3" s="1"/>
  <c r="W24" i="3" a="1"/>
  <c r="W24" i="3" s="1"/>
  <c r="AA24" i="3" a="1"/>
  <c r="AA24" i="3" s="1"/>
  <c r="AM24" i="3" a="1"/>
  <c r="AM24" i="3" s="1"/>
  <c r="AN24" i="3" a="1"/>
  <c r="AN24" i="3" s="1"/>
  <c r="AD24" i="3" a="1"/>
  <c r="AD24" i="3" s="1"/>
  <c r="AW24" i="3"/>
  <c r="AS24" i="3" a="1"/>
  <c r="AS24" i="3" s="1"/>
  <c r="AK24" i="3" a="1"/>
  <c r="AK24" i="3" s="1"/>
  <c r="AR24" i="3" a="1"/>
  <c r="AR24" i="3" s="1"/>
  <c r="AI24" i="3" a="1"/>
  <c r="AI24" i="3" s="1"/>
  <c r="AB24" i="3" a="1"/>
  <c r="AB24" i="3" s="1"/>
  <c r="AH24" i="3" a="1"/>
  <c r="AH24" i="3" s="1"/>
  <c r="AJ24" i="3" a="1"/>
  <c r="AJ24" i="3" s="1"/>
  <c r="AG24" i="3" a="1"/>
  <c r="AG24" i="3" s="1"/>
  <c r="AT24" i="3" a="1"/>
  <c r="AT24" i="3" s="1"/>
  <c r="AC24" i="3" a="1"/>
  <c r="AC24" i="3" s="1"/>
  <c r="AF24" i="3" a="1"/>
  <c r="AF24" i="3" s="1"/>
  <c r="V24" i="3" a="1"/>
  <c r="V24" i="3" s="1"/>
  <c r="AQ24" i="3" a="1"/>
  <c r="AQ24" i="3" s="1"/>
  <c r="T24" i="3" a="1"/>
  <c r="T24" i="3" s="1"/>
  <c r="AE24" i="3" a="1"/>
  <c r="AE24" i="3" s="1"/>
  <c r="AP24" i="3" a="1"/>
  <c r="AP24" i="3" s="1"/>
  <c r="AW27" i="3"/>
  <c r="AB27" i="3" a="1"/>
  <c r="AB27" i="3" s="1"/>
  <c r="AP27" i="3" a="1"/>
  <c r="AP27" i="3" s="1"/>
  <c r="AR27" i="3" a="1"/>
  <c r="AR27" i="3" s="1"/>
  <c r="AF27" i="3" a="1"/>
  <c r="AF27" i="3" s="1"/>
  <c r="AN27" i="3" a="1"/>
  <c r="AN27" i="3" s="1"/>
  <c r="AH27" i="3" a="1"/>
  <c r="AH27" i="3" s="1"/>
  <c r="AA27" i="3" a="1"/>
  <c r="AA27" i="3" s="1"/>
  <c r="AD27" i="3" a="1"/>
  <c r="AD27" i="3" s="1"/>
  <c r="V27" i="3" a="1"/>
  <c r="V27" i="3" s="1"/>
  <c r="Z27" i="3" a="1"/>
  <c r="Z27" i="3" s="1"/>
  <c r="AU27" i="3" a="1"/>
  <c r="AU27" i="3" s="1"/>
  <c r="AS27" i="3" a="1"/>
  <c r="AS27" i="3" s="1"/>
  <c r="AG27" i="3" a="1"/>
  <c r="AG27" i="3" s="1"/>
  <c r="W27" i="3" a="1"/>
  <c r="W27" i="3" s="1"/>
  <c r="AE27" i="3" a="1"/>
  <c r="AE27" i="3" s="1"/>
  <c r="AT27" i="3" a="1"/>
  <c r="AT27" i="3" s="1"/>
  <c r="AM27" i="3" a="1"/>
  <c r="AM27" i="3" s="1"/>
  <c r="AK27" i="3" a="1"/>
  <c r="AK27" i="3" s="1"/>
  <c r="AC27" i="3" a="1"/>
  <c r="AC27" i="3" s="1"/>
  <c r="AI27" i="3" a="1"/>
  <c r="AI27" i="3" s="1"/>
  <c r="AQ27" i="3" a="1"/>
  <c r="AQ27" i="3" s="1"/>
  <c r="T27" i="3" a="1"/>
  <c r="T27" i="3" s="1"/>
  <c r="Y27" i="3" a="1"/>
  <c r="Y27" i="3" s="1"/>
  <c r="AJ27" i="3" a="1"/>
  <c r="AJ27" i="3" s="1"/>
  <c r="T13" i="3" a="1"/>
  <c r="T13" i="3" s="1"/>
  <c r="AN30" i="3" a="1"/>
  <c r="AN30" i="3" s="1"/>
  <c r="AM30" i="3" a="1"/>
  <c r="AM30" i="3" s="1"/>
  <c r="AB30" i="3" a="1"/>
  <c r="AB30" i="3" s="1"/>
  <c r="AH30" i="3" a="1"/>
  <c r="AH30" i="3" s="1"/>
  <c r="AE30" i="3" a="1"/>
  <c r="AE30" i="3" s="1"/>
  <c r="AG30" i="3" a="1"/>
  <c r="AG30" i="3" s="1"/>
  <c r="AR30" i="3" a="1"/>
  <c r="AR30" i="3" s="1"/>
  <c r="Y30" i="3" a="1"/>
  <c r="Y30" i="3" s="1"/>
  <c r="AW30" i="3"/>
  <c r="AU30" i="3" a="1"/>
  <c r="AU30" i="3" s="1"/>
  <c r="AT30" i="3" a="1"/>
  <c r="AT30" i="3" s="1"/>
  <c r="W30" i="3" a="1"/>
  <c r="W30" i="3" s="1"/>
  <c r="AI30" i="3" a="1"/>
  <c r="AI30" i="3" s="1"/>
  <c r="AS30" i="3" a="1"/>
  <c r="AS30" i="3" s="1"/>
  <c r="T30" i="3" a="1"/>
  <c r="T30" i="3" s="1"/>
  <c r="AK30" i="3" a="1"/>
  <c r="AK30" i="3" s="1"/>
  <c r="AP30" i="3" a="1"/>
  <c r="AP30" i="3" s="1"/>
  <c r="AJ30" i="3" a="1"/>
  <c r="AJ30" i="3" s="1"/>
  <c r="AA30" i="3" a="1"/>
  <c r="AA30" i="3" s="1"/>
  <c r="AQ30" i="3" a="1"/>
  <c r="AQ30" i="3" s="1"/>
  <c r="Z30" i="3" a="1"/>
  <c r="Z30" i="3" s="1"/>
  <c r="AF30" i="3" a="1"/>
  <c r="AF30" i="3" s="1"/>
  <c r="AD30" i="3" a="1"/>
  <c r="AD30" i="3" s="1"/>
  <c r="V30" i="3" a="1"/>
  <c r="V30" i="3" s="1"/>
  <c r="AC30" i="3" a="1"/>
  <c r="AC30" i="3" s="1"/>
  <c r="Z26" i="3" a="1"/>
  <c r="Z26" i="3" s="1"/>
  <c r="AE8" i="3" a="1"/>
  <c r="AE8" i="3" s="1"/>
  <c r="W8" i="3" a="1"/>
  <c r="W8" i="3" s="1"/>
  <c r="AP8" i="3" a="1"/>
  <c r="AP8" i="3" s="1"/>
  <c r="AH8" i="3" a="1"/>
  <c r="AH8" i="3" s="1"/>
  <c r="AD8" i="3" a="1"/>
  <c r="AD8" i="3" s="1"/>
  <c r="AU8" i="3" a="1"/>
  <c r="AU8" i="3" s="1"/>
  <c r="AR8" i="3" a="1"/>
  <c r="AR8" i="3" s="1"/>
  <c r="AC8" i="3" a="1"/>
  <c r="AC8" i="3" s="1"/>
  <c r="AJ8" i="3" a="1"/>
  <c r="AJ8" i="3" s="1"/>
  <c r="AB8" i="3" a="1"/>
  <c r="AB8" i="3" s="1"/>
  <c r="V8" i="3" a="1"/>
  <c r="V8" i="3" s="1"/>
  <c r="AN8" i="3" a="1"/>
  <c r="AN8" i="3" s="1"/>
  <c r="AI8" i="3" a="1"/>
  <c r="AI8" i="3" s="1"/>
  <c r="AM8" i="3" a="1"/>
  <c r="AM8" i="3" s="1"/>
  <c r="AG8" i="3" a="1"/>
  <c r="AG8" i="3" s="1"/>
  <c r="AK8" i="3" a="1"/>
  <c r="AK8" i="3" s="1"/>
  <c r="AT8" i="3" a="1"/>
  <c r="AT8" i="3" s="1"/>
  <c r="AQ8" i="3" a="1"/>
  <c r="AQ8" i="3" s="1"/>
  <c r="AS8" i="3" a="1"/>
  <c r="AS8" i="3" s="1"/>
  <c r="AD17" i="3" a="1"/>
  <c r="AD17" i="3" s="1"/>
  <c r="V17" i="3" a="1"/>
  <c r="V17" i="3" s="1"/>
  <c r="AK17" i="3" a="1"/>
  <c r="AK17" i="3" s="1"/>
  <c r="AR17" i="3" a="1"/>
  <c r="AR17" i="3" s="1"/>
  <c r="AC17" i="3" a="1"/>
  <c r="AC17" i="3" s="1"/>
  <c r="AQ17" i="3" a="1"/>
  <c r="AQ17" i="3" s="1"/>
  <c r="AU17" i="3" a="1"/>
  <c r="AU17" i="3" s="1"/>
  <c r="AS17" i="3" a="1"/>
  <c r="AS17" i="3" s="1"/>
  <c r="AT17" i="3" a="1"/>
  <c r="AT17" i="3" s="1"/>
  <c r="AJ17" i="3" a="1"/>
  <c r="AJ17" i="3" s="1"/>
  <c r="AG17" i="3" a="1"/>
  <c r="AG17" i="3" s="1"/>
  <c r="AW17" i="3"/>
  <c r="W17" i="3" a="1"/>
  <c r="W17" i="3" s="1"/>
  <c r="AB17" i="3" a="1"/>
  <c r="AB17" i="3" s="1"/>
  <c r="AE17" i="3" a="1"/>
  <c r="AE17" i="3" s="1"/>
  <c r="AI17" i="3" a="1"/>
  <c r="AI17" i="3" s="1"/>
  <c r="AM17" i="3" a="1"/>
  <c r="AM17" i="3" s="1"/>
  <c r="AH17" i="3" a="1"/>
  <c r="AH17" i="3" s="1"/>
  <c r="AN17" i="3" a="1"/>
  <c r="AN17" i="3" s="1"/>
  <c r="AP17" i="3" a="1"/>
  <c r="AP17" i="3" s="1"/>
  <c r="AF26" i="3" a="1"/>
  <c r="AF26" i="3" s="1"/>
  <c r="I2" i="8" l="1" a="1"/>
  <c r="I2" i="8" s="1"/>
  <c r="C3" i="8"/>
  <c r="I3" i="8" a="1"/>
  <c r="I3" i="8" s="1"/>
  <c r="M2" i="8" a="1"/>
  <c r="M2" i="8" s="1"/>
  <c r="M3" i="8" a="1"/>
  <c r="M3" i="8" s="1"/>
  <c r="M8" i="8" a="1"/>
  <c r="M8" i="8" s="1"/>
  <c r="M11" i="8" a="1"/>
  <c r="M11" i="8" s="1"/>
  <c r="M4" i="8" a="1"/>
  <c r="M4" i="8" s="1"/>
  <c r="N11" i="8" a="1"/>
  <c r="N11" i="8" s="1"/>
  <c r="M5" i="8" a="1"/>
  <c r="M5" i="8" s="1"/>
  <c r="M10" i="8" a="1"/>
  <c r="M10" i="8" s="1"/>
  <c r="M9" i="8" a="1"/>
  <c r="M9" i="8" s="1"/>
  <c r="M6" i="8" a="1"/>
  <c r="M6" i="8" s="1"/>
  <c r="M7" i="8" a="1"/>
  <c r="M7" i="8" s="1"/>
  <c r="N8" i="8" a="1"/>
  <c r="N8" i="8" s="1"/>
  <c r="N9" i="8" a="1"/>
  <c r="N9" i="8" s="1"/>
  <c r="N3" i="8" a="1"/>
  <c r="N3" i="8" s="1"/>
  <c r="N5" i="8" a="1"/>
  <c r="N5" i="8" s="1"/>
  <c r="N6" i="8" a="1"/>
  <c r="N6" i="8" s="1"/>
  <c r="N10" i="8" a="1"/>
  <c r="N10" i="8" s="1"/>
  <c r="N7" i="8" a="1"/>
  <c r="N7" i="8" s="1"/>
  <c r="N2" i="8" a="1"/>
  <c r="N2" i="8" s="1"/>
  <c r="N4" i="8" a="1"/>
  <c r="N4" i="8" s="1"/>
  <c r="L7" i="8"/>
  <c r="K8" i="8"/>
  <c r="K6" i="8"/>
  <c r="I7" i="8" a="1"/>
  <c r="I7" i="8" s="1"/>
  <c r="K7" i="8"/>
  <c r="L8" i="8"/>
  <c r="I11" i="8" a="1"/>
  <c r="I11" i="8" s="1"/>
  <c r="K11" i="8"/>
  <c r="I10" i="8" a="1"/>
  <c r="I10" i="8" s="1"/>
  <c r="K10" i="8"/>
  <c r="C11" i="8"/>
  <c r="L10" i="8"/>
  <c r="C10" i="8"/>
  <c r="L11" i="8"/>
  <c r="K9" i="8"/>
  <c r="L9" i="8"/>
  <c r="L6" i="8"/>
  <c r="C9" i="8"/>
  <c r="C6" i="8"/>
  <c r="K5" i="8"/>
  <c r="C5" i="8"/>
  <c r="L5" i="8"/>
  <c r="I6" i="8" a="1"/>
  <c r="I6" i="8" s="1"/>
  <c r="L4" i="8"/>
  <c r="I4" i="8" a="1"/>
  <c r="I4" i="8" s="1"/>
  <c r="I9" i="8" a="1"/>
  <c r="I9" i="8" s="1"/>
  <c r="I8" i="8" a="1"/>
  <c r="I8" i="8" s="1"/>
  <c r="I5" i="8" a="1"/>
  <c r="I5" i="8" s="1"/>
  <c r="K4" i="8"/>
  <c r="O2" i="8" l="1"/>
  <c r="O3" i="8"/>
  <c r="O11" i="8"/>
  <c r="O6" i="8"/>
  <c r="O4" i="8"/>
  <c r="O10" i="8"/>
  <c r="O7" i="8"/>
  <c r="O8" i="8"/>
  <c r="O9" i="8"/>
  <c r="O5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C267046-A5B7-4367-AF8B-0117424EDDF3}" keepAlive="1" name="Consulta - 4  Manutenção" description="Conexão com a consulta '4  Manutenção' na pasta de trabalho." type="5" refreshedVersion="0" background="1">
    <dbPr connection="Provider=Microsoft.Mashup.OleDb.1;Data Source=$Workbook$;Location=&quot;4  Manutenção&quot;;Extended Properties=&quot;&quot;" command="SELECT * FROM [4  Manutenção]"/>
  </connection>
  <connection id="2" xr16:uid="{6F567C64-0C1E-46C8-BDA4-F61FBF32B3AE}" name="Consulta - 4  Manutenção (2)" description="Conexão com a consulta '4  Manutenção (2)' na pasta de trabalho." type="100" refreshedVersion="8" minRefreshableVersion="5">
    <extLst>
      <ext xmlns:x15="http://schemas.microsoft.com/office/spreadsheetml/2010/11/main" uri="{DE250136-89BD-433C-8126-D09CA5730AF9}">
        <x15:connection id="080747fc-41ef-4887-a06a-3fa8b383afb5"/>
      </ext>
    </extLst>
  </connection>
  <connection id="3" xr16:uid="{E0A962FD-8F1D-4A66-B531-3BCD271809C3}" name="Consulta - 4  Manutenção (3)(1)" description="Conexão com a consulta '4  Manutenção (3)' na pasta de trabalho." type="100" refreshedVersion="8" minRefreshableVersion="5">
    <extLst>
      <ext xmlns:x15="http://schemas.microsoft.com/office/spreadsheetml/2010/11/main" uri="{DE250136-89BD-433C-8126-D09CA5730AF9}">
        <x15:connection id="398fb028-b847-4ec1-a91f-73c10a208a3c"/>
      </ext>
    </extLst>
  </connection>
  <connection id="4" xr16:uid="{4EBD4966-BB8C-4680-9C63-C21D40761454}" name="Consulta - 4  Manutenção (4)" description="Conexão com a consulta '4  Manutenção (4)' na pasta de trabalho." type="100" refreshedVersion="8" minRefreshableVersion="5">
    <extLst>
      <ext xmlns:x15="http://schemas.microsoft.com/office/spreadsheetml/2010/11/main" uri="{DE250136-89BD-433C-8126-D09CA5730AF9}">
        <x15:connection id="a2c0eec0-c8f6-4eff-9dff-dddcd8779953"/>
      </ext>
    </extLst>
  </connection>
  <connection id="5" xr16:uid="{51FB05B0-A9DA-4F6B-8973-9A5D752DF88F}" name="Consulta - BD_Deslocamento" description="Conexão com a consulta 'BD_Deslocamento' na pasta de trabalho." type="100" refreshedVersion="8" minRefreshableVersion="5">
    <extLst>
      <ext xmlns:x15="http://schemas.microsoft.com/office/spreadsheetml/2010/11/main" uri="{DE250136-89BD-433C-8126-D09CA5730AF9}">
        <x15:connection id="18d3c7be-b1a1-49f2-933b-9de9a73fbf9b"/>
      </ext>
    </extLst>
  </connection>
  <connection id="6" xr16:uid="{6666392A-A01A-4719-A1F5-A0CE951D2BF3}" name="Consulta - BD_Deslocamento (2)" description="Conexão com a consulta 'BD_Deslocamento (2)' na pasta de trabalho." type="100" refreshedVersion="8" minRefreshableVersion="5">
    <extLst>
      <ext xmlns:x15="http://schemas.microsoft.com/office/spreadsheetml/2010/11/main" uri="{DE250136-89BD-433C-8126-D09CA5730AF9}">
        <x15:connection id="12a9127d-b3a0-4f60-831b-6de9f42dd3f7"/>
      </ext>
    </extLst>
  </connection>
  <connection id="7" xr16:uid="{29046BF4-B485-45BD-AA95-633A927037D5}" name="Consulta - BD_Reflorestar (3)" description="Conexão com a consulta 'BD_Reflorestar (3)' na pasta de trabalho." type="100" refreshedVersion="8" minRefreshableVersion="5">
    <extLst>
      <ext xmlns:x15="http://schemas.microsoft.com/office/spreadsheetml/2010/11/main" uri="{DE250136-89BD-433C-8126-D09CA5730AF9}">
        <x15:connection id="7b1a3c90-aac6-4746-b1d5-34f5d16d8e6b"/>
      </ext>
    </extLst>
  </connection>
  <connection id="8" xr16:uid="{8689A414-4626-47E0-A457-D6F2879D32D1}" name="Consulta - BD_Reflorestar (4)" description="Conexão com a consulta 'BD_Reflorestar (4)' na pasta de trabalho." type="100" refreshedVersion="8" minRefreshableVersion="5">
    <extLst>
      <ext xmlns:x15="http://schemas.microsoft.com/office/spreadsheetml/2010/11/main" uri="{DE250136-89BD-433C-8126-D09CA5730AF9}">
        <x15:connection id="5617b2cf-3cc1-4883-8d23-59765ca443fe"/>
      </ext>
    </extLst>
  </connection>
  <connection id="9" xr16:uid="{6B3A6A49-BAD8-4393-804F-044EF3F022DB}" name="Consulta - GERAL" description="Conexão com a consulta 'GERAL' na pasta de trabalho." type="100" refreshedVersion="8" minRefreshableVersion="5">
    <extLst>
      <ext xmlns:x15="http://schemas.microsoft.com/office/spreadsheetml/2010/11/main" uri="{DE250136-89BD-433C-8126-D09CA5730AF9}">
        <x15:connection id="b708dbfc-3c83-432c-9ec2-1064cde8274a"/>
      </ext>
    </extLst>
  </connection>
  <connection id="10" xr16:uid="{8E12292D-C9B6-404B-80C0-CE3B17B6A230}" keepAlive="1" name="Consulta - PLANILHA_AR" description="Conexão com a consulta 'PLANILHA_AR' na pasta de trabalho." type="5" refreshedVersion="8" background="1" saveData="1">
    <dbPr connection="Provider=Microsoft.Mashup.OleDb.1;Data Source=$Workbook$;Location=PLANILHA_AR;Extended Properties=&quot;&quot;" command="SELECT * FROM [PLANILHA_AR]"/>
  </connection>
  <connection id="11" xr16:uid="{4EA1C326-7F0F-4574-A107-962646DA5D7C}" keepAlive="1" name="Consulta - Tabela1" description="Conexão com a consulta 'Tabela1' na pasta de trabalho." type="5" refreshedVersion="8" background="1" saveData="1">
    <dbPr connection="Provider=Microsoft.Mashup.OleDb.1;Data Source=$Workbook$;Location=Tabela1;Extended Properties=&quot;&quot;" command="SELECT * FROM [Tabela1]"/>
  </connection>
  <connection id="12" xr16:uid="{89C7D312-B2DA-462E-8866-A2FF38FE83E8}" keepAlive="1" name="ModelConnection_DadosExternos_1" description="Modelo de Dados" type="5" refreshedVersion="8" minRefreshableVersion="5" saveData="1">
    <dbPr connection="Data Model Connection" command="4  Manutenção  3" commandType="3"/>
    <extLst>
      <ext xmlns:x15="http://schemas.microsoft.com/office/spreadsheetml/2010/11/main" uri="{DE250136-89BD-433C-8126-D09CA5730AF9}">
        <x15:connection id="" model="1"/>
      </ext>
    </extLst>
  </connection>
  <connection id="13" xr16:uid="{3F687679-DB30-404A-833C-ACED57D4972F}" keepAlive="1" name="ModelConnection_DadosExternos_11" description="Modelo de Dados" type="5" refreshedVersion="8" minRefreshableVersion="5" saveData="1">
    <dbPr connection="Data Model Connection" command="BD_Reflorestar  4" commandType="3"/>
    <extLst>
      <ext xmlns:x15="http://schemas.microsoft.com/office/spreadsheetml/2010/11/main" uri="{DE250136-89BD-433C-8126-D09CA5730AF9}">
        <x15:connection id="" model="1"/>
      </ext>
    </extLst>
  </connection>
  <connection id="14" xr16:uid="{66EA0381-EB71-45B7-B60B-A0430C8521B0}" keepAlive="1" name="ModelConnection_DadosExternos_21" description="Modelo de Dados" type="5" refreshedVersion="8" minRefreshableVersion="5" saveData="1">
    <dbPr connection="Data Model Connection" command="4  Manutenção  4" commandType="3"/>
    <extLst>
      <ext xmlns:x15="http://schemas.microsoft.com/office/spreadsheetml/2010/11/main" uri="{DE250136-89BD-433C-8126-D09CA5730AF9}">
        <x15:connection id="" model="1"/>
      </ext>
    </extLst>
  </connection>
  <connection id="15" xr16:uid="{853B3841-823D-4893-9298-54F6CEC49FD3}" keepAlive="1" name="ModelConnection_DadosExternos_8" description="Modelo de Dados" type="5" refreshedVersion="8" minRefreshableVersion="5" saveData="1">
    <dbPr connection="Data Model Connection" command="BD_Reflorestar  3" commandType="3"/>
    <extLst>
      <ext xmlns:x15="http://schemas.microsoft.com/office/spreadsheetml/2010/11/main" uri="{DE250136-89BD-433C-8126-D09CA5730AF9}">
        <x15:connection id="" model="1"/>
      </ext>
    </extLst>
  </connection>
  <connection id="16" xr16:uid="{8FD46B55-DDD6-4B21-BEA9-D59883483617}" keepAlive="1" name="ModelConnection_DadosExternos_9" description="Modelo de Dados" type="5" refreshedVersion="8" minRefreshableVersion="5" saveData="1">
    <dbPr connection="Data Model Connection" command="BD_Deslocamento" commandType="3"/>
    <extLst>
      <ext xmlns:x15="http://schemas.microsoft.com/office/spreadsheetml/2010/11/main" uri="{DE250136-89BD-433C-8126-D09CA5730AF9}">
        <x15:connection id="" model="1"/>
      </ext>
    </extLst>
  </connection>
  <connection id="17" xr16:uid="{E5227FF4-015D-4C96-B512-C1546B2739A4}" keepAlive="1" name="ModelConnection_DadosExternos_91" description="Modelo de Dados" type="5" refreshedVersion="8" minRefreshableVersion="5" saveData="1">
    <dbPr connection="Data Model Connection" command="BD_Deslocamento  2" commandType="3"/>
    <extLst>
      <ext xmlns:x15="http://schemas.microsoft.com/office/spreadsheetml/2010/11/main" uri="{DE250136-89BD-433C-8126-D09CA5730AF9}">
        <x15:connection id="" model="1"/>
      </ext>
    </extLst>
  </connection>
  <connection id="18" xr16:uid="{D43593D8-17B2-4911-A033-511B80F34C22}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cellMetadata count="1">
    <bk>
      <rc t="1" v="0"/>
    </bk>
  </cellMetadata>
  <valueMetadata count="3">
    <bk>
      <rc t="2" v="0"/>
    </bk>
    <bk>
      <rc t="2" v="1"/>
    </bk>
    <bk>
      <rc t="2" v="2"/>
    </bk>
  </valueMetadata>
</metadata>
</file>

<file path=xl/sharedStrings.xml><?xml version="1.0" encoding="utf-8"?>
<sst xmlns="http://schemas.openxmlformats.org/spreadsheetml/2006/main" count="16080" uniqueCount="810">
  <si>
    <t>ID</t>
  </si>
  <si>
    <t>Produtor</t>
  </si>
  <si>
    <t>Tamanho da área (ha)</t>
  </si>
  <si>
    <t>Municipio</t>
  </si>
  <si>
    <t>Bacia Hidrográfica</t>
  </si>
  <si>
    <t>Estágio</t>
  </si>
  <si>
    <t>Latitude</t>
  </si>
  <si>
    <t>Longitude</t>
  </si>
  <si>
    <t>Distância (km)</t>
  </si>
  <si>
    <t>Valor total recebido  REFLORESTAR(R$)</t>
  </si>
  <si>
    <t>Qtd Mudas Estimadas nas Intervenções</t>
  </si>
  <si>
    <t>Qtd Mudas para Plantar</t>
  </si>
  <si>
    <t>Custos de Insumos</t>
  </si>
  <si>
    <t>Custos de Serviços</t>
  </si>
  <si>
    <t>VALOR TOTAL</t>
  </si>
  <si>
    <t>08246</t>
  </si>
  <si>
    <t>08956</t>
  </si>
  <si>
    <t>09201</t>
  </si>
  <si>
    <t>10497</t>
  </si>
  <si>
    <t>10868</t>
  </si>
  <si>
    <t>10922</t>
  </si>
  <si>
    <t>11239</t>
  </si>
  <si>
    <t>11494</t>
  </si>
  <si>
    <t>11832</t>
  </si>
  <si>
    <t>12335</t>
  </si>
  <si>
    <t>Contrato</t>
  </si>
  <si>
    <t>Ano</t>
  </si>
  <si>
    <t>Município</t>
  </si>
  <si>
    <t>Nome</t>
  </si>
  <si>
    <t>REC</t>
  </si>
  <si>
    <t>REC APP</t>
  </si>
  <si>
    <t>REG</t>
  </si>
  <si>
    <t>REG APP</t>
  </si>
  <si>
    <t>SAF</t>
  </si>
  <si>
    <t>SAF APP</t>
  </si>
  <si>
    <t>Total</t>
  </si>
  <si>
    <t xml:space="preserve">Estágio </t>
  </si>
  <si>
    <t>Fase final</t>
  </si>
  <si>
    <t>Fase atendimento</t>
  </si>
  <si>
    <t>Lat</t>
  </si>
  <si>
    <t>Long</t>
  </si>
  <si>
    <t>Mudas</t>
  </si>
  <si>
    <t>Cerca</t>
  </si>
  <si>
    <t>Nº de parcelas</t>
  </si>
  <si>
    <t>Data planejada</t>
  </si>
  <si>
    <t>Data realizada</t>
  </si>
  <si>
    <t>Valido Total</t>
  </si>
  <si>
    <t>Visitado</t>
  </si>
  <si>
    <t>Equipe</t>
  </si>
  <si>
    <t>3º</t>
  </si>
  <si>
    <t>Castelo</t>
  </si>
  <si>
    <t>Jose Salazar Zanuncio</t>
  </si>
  <si>
    <t>Rio Itapemirim</t>
  </si>
  <si>
    <t>Sim</t>
  </si>
  <si>
    <t>Não</t>
  </si>
  <si>
    <t>Concluído</t>
  </si>
  <si>
    <t>Concluídas</t>
  </si>
  <si>
    <t>Para fazer 1</t>
  </si>
  <si>
    <t>EQUIPE B</t>
  </si>
  <si>
    <t>LOTE 1</t>
  </si>
  <si>
    <t>08329</t>
  </si>
  <si>
    <t>Alegre</t>
  </si>
  <si>
    <t>Ivan Emerick</t>
  </si>
  <si>
    <t>2º Monitoramento</t>
  </si>
  <si>
    <t>Em andamento</t>
  </si>
  <si>
    <t>Para fazer 2</t>
  </si>
  <si>
    <t>EQUIPE A</t>
  </si>
  <si>
    <t>LOTE 5</t>
  </si>
  <si>
    <t>Cachoeiro de Itapemirim</t>
  </si>
  <si>
    <t>Ana Alice Zanon Avelar</t>
  </si>
  <si>
    <t>Eni Vilasti Moulin</t>
  </si>
  <si>
    <t>09984</t>
  </si>
  <si>
    <t>Antonio Andriao Neto</t>
  </si>
  <si>
    <t>4º Monitoramento</t>
  </si>
  <si>
    <t>LOTE 3</t>
  </si>
  <si>
    <t>Guaçuí</t>
  </si>
  <si>
    <t>Alcides Nunes Moreira</t>
  </si>
  <si>
    <t>Rio Itabapoana</t>
  </si>
  <si>
    <t>10808</t>
  </si>
  <si>
    <t>Rosangela Ferraz Tannure</t>
  </si>
  <si>
    <t>LOTE 2</t>
  </si>
  <si>
    <t>Muniz Freire</t>
  </si>
  <si>
    <t>Maria Marli Paulucio</t>
  </si>
  <si>
    <t>10871</t>
  </si>
  <si>
    <t>Romario Martins De Oliveira</t>
  </si>
  <si>
    <t>Problemas na execução</t>
  </si>
  <si>
    <t>10906</t>
  </si>
  <si>
    <t>LOTE 4</t>
  </si>
  <si>
    <t>Jose Pim</t>
  </si>
  <si>
    <t>10927</t>
  </si>
  <si>
    <t>Gelza Guedes Nolasco</t>
  </si>
  <si>
    <t>3º Monitoramento</t>
  </si>
  <si>
    <t>10931</t>
  </si>
  <si>
    <t>11014</t>
  </si>
  <si>
    <t>São Jose Do Calçado</t>
  </si>
  <si>
    <t>Marcio Valli Braile</t>
  </si>
  <si>
    <t>11111</t>
  </si>
  <si>
    <t>Rita De Cassia Alves Barreto</t>
  </si>
  <si>
    <t>11150</t>
  </si>
  <si>
    <t>Elcy Tomaz Da Silva</t>
  </si>
  <si>
    <t>Marcus Vinicius Da Silva Coimbra</t>
  </si>
  <si>
    <t>11302</t>
  </si>
  <si>
    <t>Angela Aparecida Fernandes Lamas Bonella</t>
  </si>
  <si>
    <t>11453</t>
  </si>
  <si>
    <t>Nilson Moreira Bernardo</t>
  </si>
  <si>
    <t>Athair Santos Filho</t>
  </si>
  <si>
    <t>11520</t>
  </si>
  <si>
    <t>Alan Cesar Fernandes</t>
  </si>
  <si>
    <t>11674</t>
  </si>
  <si>
    <t>Victor Hugo Merçon Azevedo</t>
  </si>
  <si>
    <t>11675</t>
  </si>
  <si>
    <t>Dariany Merçon Azevedo</t>
  </si>
  <si>
    <t>11704</t>
  </si>
  <si>
    <t>Helio Jose De Campos Ferraz</t>
  </si>
  <si>
    <t>11788</t>
  </si>
  <si>
    <t>Geraldo Magela De Souza</t>
  </si>
  <si>
    <t>Osmar Antonio Angeleti</t>
  </si>
  <si>
    <t>11841</t>
  </si>
  <si>
    <t>Devander Vial Garcia</t>
  </si>
  <si>
    <t>11911</t>
  </si>
  <si>
    <t>Adenilson Rafael Pancieri</t>
  </si>
  <si>
    <t>11952</t>
  </si>
  <si>
    <t>Paulo Sergio Da Silva</t>
  </si>
  <si>
    <t>11956</t>
  </si>
  <si>
    <t>Saib Chequer Bou Habib</t>
  </si>
  <si>
    <t>12039</t>
  </si>
  <si>
    <t>Jose Augusto Falsone</t>
  </si>
  <si>
    <t>12077</t>
  </si>
  <si>
    <t>Divino de São Lourenço</t>
  </si>
  <si>
    <t>Maria da Gloria Alves Adao</t>
  </si>
  <si>
    <t>12078</t>
  </si>
  <si>
    <t>Dores Do Rio Preto</t>
  </si>
  <si>
    <t>Emerson Augusto da Costa</t>
  </si>
  <si>
    <t>12090</t>
  </si>
  <si>
    <t>Valter Sartori</t>
  </si>
  <si>
    <t>12115</t>
  </si>
  <si>
    <t>Cilene de Fatima Faria</t>
  </si>
  <si>
    <t>12184</t>
  </si>
  <si>
    <t>Polyana da Silva Amorim</t>
  </si>
  <si>
    <t>12205</t>
  </si>
  <si>
    <t>Simone Bruno da Silva</t>
  </si>
  <si>
    <t>1º Monitoramento</t>
  </si>
  <si>
    <t>12210</t>
  </si>
  <si>
    <t>Vargem Alta</t>
  </si>
  <si>
    <t>Romildo Antonio Fardin</t>
  </si>
  <si>
    <t>12215</t>
  </si>
  <si>
    <t>Mimoso do Sul</t>
  </si>
  <si>
    <t>Fatima Maria Anequim</t>
  </si>
  <si>
    <t>12216</t>
  </si>
  <si>
    <t>Idelcina Da Silva Curty</t>
  </si>
  <si>
    <t>12264</t>
  </si>
  <si>
    <t>Jeronimo Monteiro</t>
  </si>
  <si>
    <t>Maria Imaculada de Paula Marcelino</t>
  </si>
  <si>
    <t>12277</t>
  </si>
  <si>
    <t>Celia Miranda de Mendonça</t>
  </si>
  <si>
    <t>12285</t>
  </si>
  <si>
    <t>Eliomar Maximo</t>
  </si>
  <si>
    <t>12287</t>
  </si>
  <si>
    <t>Aurea Tuchi Santos Bitencourt</t>
  </si>
  <si>
    <t>12292</t>
  </si>
  <si>
    <t>Elidia Romao de Agostin</t>
  </si>
  <si>
    <t>12297</t>
  </si>
  <si>
    <t>Roseli Polastreli Assis</t>
  </si>
  <si>
    <t>12302</t>
  </si>
  <si>
    <t>Joel Nery Pirovani</t>
  </si>
  <si>
    <t>Joao Batista de Oliveira Gomes</t>
  </si>
  <si>
    <t>14360</t>
  </si>
  <si>
    <t>Helena Maria Almeida Da Costa Pessanha</t>
  </si>
  <si>
    <t>14429</t>
  </si>
  <si>
    <t>Dalila Sartori Scaramussa</t>
  </si>
  <si>
    <t>14555</t>
  </si>
  <si>
    <t>Joel Figueiredo</t>
  </si>
  <si>
    <t>14569</t>
  </si>
  <si>
    <t>Valmir Rangel de Souza</t>
  </si>
  <si>
    <t>14609</t>
  </si>
  <si>
    <t>Ines Bazzarella</t>
  </si>
  <si>
    <t xml:space="preserve"> Implantação</t>
  </si>
  <si>
    <t>Para fazer 3</t>
  </si>
  <si>
    <t>14658</t>
  </si>
  <si>
    <t>Adailton Barboza</t>
  </si>
  <si>
    <t>14682</t>
  </si>
  <si>
    <t>Rio Novo do Sul</t>
  </si>
  <si>
    <t>Regina Lucia Sartorio Marinato de Resende</t>
  </si>
  <si>
    <t>Rio Novo</t>
  </si>
  <si>
    <t>Não iniciadas</t>
  </si>
  <si>
    <t>14793</t>
  </si>
  <si>
    <t>Gilmar Avelar</t>
  </si>
  <si>
    <t>14961</t>
  </si>
  <si>
    <t>Vanderlan de Oliveira Paulucio</t>
  </si>
  <si>
    <t>15061</t>
  </si>
  <si>
    <t>Genizinha da Cunha Rodrigues</t>
  </si>
  <si>
    <t>15074</t>
  </si>
  <si>
    <t>Idelson Suhett Domiciano</t>
  </si>
  <si>
    <t>15128</t>
  </si>
  <si>
    <t>Irupi</t>
  </si>
  <si>
    <t>Walkiria Andrade Amorim</t>
  </si>
  <si>
    <t>15197</t>
  </si>
  <si>
    <t>Nadir Leandro Machado de Miranda</t>
  </si>
  <si>
    <t>15492</t>
  </si>
  <si>
    <t>Meriely Andrade Amorim</t>
  </si>
  <si>
    <t>15567</t>
  </si>
  <si>
    <t>Ariane Andrade Amorim</t>
  </si>
  <si>
    <t>15599</t>
  </si>
  <si>
    <t>Joao Baptestini</t>
  </si>
  <si>
    <t>Intervenção</t>
  </si>
  <si>
    <t>Nº da Intervenção</t>
  </si>
  <si>
    <t>Muda</t>
  </si>
  <si>
    <t>PSA LP</t>
  </si>
  <si>
    <t>Formicida</t>
  </si>
  <si>
    <t>Hidrogel</t>
  </si>
  <si>
    <t>Adubo</t>
  </si>
  <si>
    <t>Assistência técnica</t>
  </si>
  <si>
    <t>Herbicida</t>
  </si>
  <si>
    <t>Valor total recebido (R$)</t>
  </si>
  <si>
    <t>Lote</t>
  </si>
  <si>
    <t>SEP</t>
  </si>
  <si>
    <t>Nota Ic</t>
  </si>
  <si>
    <t>Qtd de Cerca para Recuperação</t>
  </si>
  <si>
    <t>Nota Ac</t>
  </si>
  <si>
    <t>Nota EEIn</t>
  </si>
  <si>
    <t>Nota Of</t>
  </si>
  <si>
    <t>Nota DOP</t>
  </si>
  <si>
    <t>Manutenção</t>
  </si>
  <si>
    <t>Nota Cc</t>
  </si>
  <si>
    <t>Nota Den</t>
  </si>
  <si>
    <t>Nota Ri</t>
  </si>
  <si>
    <t>Nota Alt</t>
  </si>
  <si>
    <t>Trajetória Ecológica</t>
  </si>
  <si>
    <t>Adubação Cobertura</t>
  </si>
  <si>
    <t>Coroamento manual ano 1</t>
  </si>
  <si>
    <t>Coroamento manual ano 2</t>
  </si>
  <si>
    <t>Roçada semi mecanizada</t>
  </si>
  <si>
    <t>Controle de Formigas</t>
  </si>
  <si>
    <t>Adubação plantio</t>
  </si>
  <si>
    <t>Semente</t>
  </si>
  <si>
    <t>cerca2</t>
  </si>
  <si>
    <t>Deslocamento</t>
  </si>
  <si>
    <t>cont</t>
  </si>
  <si>
    <t>Quantidade de Parcelas</t>
  </si>
  <si>
    <t>Quantidade de Individuos</t>
  </si>
  <si>
    <t>Quantidade de Espécies</t>
  </si>
  <si>
    <t>Altura das Mudas</t>
  </si>
  <si>
    <t>Qtd Mudas Estimadas Intervenção</t>
  </si>
  <si>
    <t>Qtd Mudas Plantio</t>
  </si>
  <si>
    <t>Adubação Cobertura (R$)</t>
  </si>
  <si>
    <t>Adubação plantio (R$)</t>
  </si>
  <si>
    <t>Custo de Mudas(R$)</t>
  </si>
  <si>
    <t>Semente (R$)</t>
  </si>
  <si>
    <t>Controle de Formigas (R$)</t>
  </si>
  <si>
    <t>Coroamento manual ano 1 (R$)</t>
  </si>
  <si>
    <t>Coroamento manual ano 2 (R$)</t>
  </si>
  <si>
    <t>Roçada semi mecanizada Ano 1(R$)</t>
  </si>
  <si>
    <t>Roçada semi mecanizada Ano 2(R$)</t>
  </si>
  <si>
    <t>Construção da Cerca</t>
  </si>
  <si>
    <t>Plantio</t>
  </si>
  <si>
    <t>Adubação de Cobertura</t>
  </si>
  <si>
    <t>Cosntrução de Aceiro</t>
  </si>
  <si>
    <t>Combate de Formigas</t>
  </si>
  <si>
    <t>Aplicação de Herbicida</t>
  </si>
  <si>
    <t>Retirada de amostras de solo para análise</t>
  </si>
  <si>
    <t>Gerente de operações</t>
  </si>
  <si>
    <t>Coordenador de campo</t>
  </si>
  <si>
    <t>Operador de campo</t>
  </si>
  <si>
    <t>Deslocamento Custo (R$)</t>
  </si>
  <si>
    <t>Alimentação</t>
  </si>
  <si>
    <t>Lucro</t>
  </si>
  <si>
    <t>Impostos</t>
  </si>
  <si>
    <t>VALOR FINAL</t>
  </si>
  <si>
    <t>ORÇAMENTO</t>
  </si>
  <si>
    <t>%</t>
  </si>
  <si>
    <t>Column73</t>
  </si>
  <si>
    <t>DIA</t>
  </si>
  <si>
    <t>0</t>
  </si>
  <si>
    <t>ID Propriedade</t>
  </si>
  <si>
    <t>Área</t>
  </si>
  <si>
    <t>Integridade de Cerca</t>
  </si>
  <si>
    <t>Animais de Criação</t>
  </si>
  <si>
    <t>Especies Exoticas Invasoras</t>
  </si>
  <si>
    <t>Ocorrência de Fogo</t>
  </si>
  <si>
    <t>Danos Ocasionados por Praga</t>
  </si>
  <si>
    <t>Eixo de Manutenção</t>
  </si>
  <si>
    <t>Nota Final Cc</t>
  </si>
  <si>
    <t>Nota Final Den</t>
  </si>
  <si>
    <t>Nota Final Ri</t>
  </si>
  <si>
    <t>Nota Final Alt</t>
  </si>
  <si>
    <t>Nota Final A. Solo</t>
  </si>
  <si>
    <t>Trajétoria Ecológica</t>
  </si>
  <si>
    <t>Plantas Estimadas</t>
  </si>
  <si>
    <t>(%) mudas a plantar</t>
  </si>
  <si>
    <t>Mensagem</t>
  </si>
  <si>
    <t>Implantação</t>
  </si>
  <si>
    <t>Área em fase de execução. O produtor recebeu 50% do PSA de curto prazo e 20% do PSA de longo prazo.</t>
  </si>
  <si>
    <t/>
  </si>
  <si>
    <t>Área em fase de execução. O produtor recebeu 80% do PSA de curto prazo e 40% do PSA de longo prazo.</t>
  </si>
  <si>
    <t>Área em fase de execução. O produtor recebeu 100% do PSA de curto prazo e 60% do PSA de longo prazo.</t>
  </si>
  <si>
    <t>Área em fase de execução. O produtor recebeu 100% do PSA de curto prazo e 80% do PSA de longo prazo.</t>
  </si>
  <si>
    <t>Contrato finalizado. O produtor recebeu 100% do PSA de curto prazo e 100% do PSA de longo prazo.</t>
  </si>
  <si>
    <t>IDENTIFICAÇÃO</t>
  </si>
  <si>
    <t>LOCALIZAÇÃO</t>
  </si>
  <si>
    <t>PROJETO REFLORESTAR</t>
  </si>
  <si>
    <t>DADOS INFERIDOS DO MONITORAMENTO</t>
  </si>
  <si>
    <t>CUSTOS DOS INSUMOS</t>
  </si>
  <si>
    <t>CUSTOS DOS SERVIÇOS</t>
  </si>
  <si>
    <t>CUSTOS DE PESSOAL EMPREGADO</t>
  </si>
  <si>
    <t>Muda (unidade)</t>
  </si>
  <si>
    <t>Cerca (metros)</t>
  </si>
  <si>
    <t>PSA Longo Prazo</t>
  </si>
  <si>
    <t>Formicida (kg)</t>
  </si>
  <si>
    <t>Hidrogel (kg)</t>
  </si>
  <si>
    <t>Adubo (kg)</t>
  </si>
  <si>
    <t>Assistência técnica (h/h)</t>
  </si>
  <si>
    <t>Herbicida (kg)</t>
  </si>
  <si>
    <t>Altura média das Mudas (m)</t>
  </si>
  <si>
    <t>Qtd Mudas Estimadas na Intervenção</t>
  </si>
  <si>
    <t>Qtd Mudas para Plantio</t>
  </si>
  <si>
    <t>Adubo para Cobertura (R$)</t>
  </si>
  <si>
    <t>Adubo para plantio (R$)</t>
  </si>
  <si>
    <t>Formicidas (R$)</t>
  </si>
  <si>
    <t>Construção de Aceiro</t>
  </si>
  <si>
    <t>Administração</t>
  </si>
  <si>
    <t>Administração2</t>
  </si>
  <si>
    <t>VALOR FINAL3</t>
  </si>
  <si>
    <t>ORÇAMENTO Co INVESTIMENTO WWF</t>
  </si>
  <si>
    <t>Column75</t>
  </si>
  <si>
    <t>Column76</t>
  </si>
  <si>
    <t>Column77</t>
  </si>
  <si>
    <t>22,46324938</t>
  </si>
  <si>
    <t>39,62044834</t>
  </si>
  <si>
    <t>8,888709319</t>
  </si>
  <si>
    <t>41,45241136</t>
  </si>
  <si>
    <t>17,51253462</t>
  </si>
  <si>
    <t>22,71781439</t>
  </si>
  <si>
    <t>38,48575735</t>
  </si>
  <si>
    <t>14,13970096</t>
  </si>
  <si>
    <t>44,85551903</t>
  </si>
  <si>
    <t>27,49323478</t>
  </si>
  <si>
    <t>19,0163672</t>
  </si>
  <si>
    <t>51,38952232</t>
  </si>
  <si>
    <t>4224</t>
  </si>
  <si>
    <t>48,81703853</t>
  </si>
  <si>
    <t>8,676097339</t>
  </si>
  <si>
    <t>15,13342216</t>
  </si>
  <si>
    <t>23,93757692</t>
  </si>
  <si>
    <t>18,59277187</t>
  </si>
  <si>
    <t>12,98462606</t>
  </si>
  <si>
    <t>7,399956469</t>
  </si>
  <si>
    <t>28,16976552</t>
  </si>
  <si>
    <t>17,107708</t>
  </si>
  <si>
    <t>20,65733472</t>
  </si>
  <si>
    <t>38,3309269</t>
  </si>
  <si>
    <t>26,21333367</t>
  </si>
  <si>
    <t>34,81617252</t>
  </si>
  <si>
    <t>44,13354297</t>
  </si>
  <si>
    <t>40,08267995</t>
  </si>
  <si>
    <t>APP</t>
  </si>
  <si>
    <t>Distância Alegre x Propriedade (km)</t>
  </si>
  <si>
    <t>Número Individuos Estimados em toda área de intervenção</t>
  </si>
  <si>
    <t>Reconstrução de Cercamento necessária (m)</t>
  </si>
  <si>
    <t>Nº de Mudas para Replantio</t>
  </si>
  <si>
    <t>Eixo Prioridade (Ação)</t>
  </si>
  <si>
    <t>Presença de animais</t>
  </si>
  <si>
    <t>Insumo plantio</t>
  </si>
  <si>
    <t>Área em processo de execução</t>
  </si>
  <si>
    <t>Serviço plantio</t>
  </si>
  <si>
    <t>Condições climáticas adversas</t>
  </si>
  <si>
    <t>Plantio total</t>
  </si>
  <si>
    <t>Ocorrência de fogo/incêndios</t>
  </si>
  <si>
    <t>Cercamento total</t>
  </si>
  <si>
    <t>Serviço cercamento</t>
  </si>
  <si>
    <t>Manutenção total</t>
  </si>
  <si>
    <t>Insumo manutenção</t>
  </si>
  <si>
    <t>Serviço manutenção</t>
  </si>
  <si>
    <t>Área não executada - outros motivos</t>
  </si>
  <si>
    <t>Área não executada - Etapa implantação</t>
  </si>
  <si>
    <t>Listas</t>
  </si>
  <si>
    <t>Danos causados por pragas</t>
  </si>
  <si>
    <t>Outros fatores relevantes</t>
  </si>
  <si>
    <t>Não se aplica</t>
  </si>
  <si>
    <t>Integridade de Cercamento</t>
  </si>
  <si>
    <t>Espécies Exóticas Invasoras</t>
  </si>
  <si>
    <t>Danos ocasionados por praga</t>
  </si>
  <si>
    <t>Nota Final Ic</t>
  </si>
  <si>
    <t>Nota Final Ac</t>
  </si>
  <si>
    <t>Nota Final EEIn</t>
  </si>
  <si>
    <t>Nota Final Of</t>
  </si>
  <si>
    <t>Nota Final DOP</t>
  </si>
  <si>
    <t>Notas Base Cc</t>
  </si>
  <si>
    <t>Notas Base Den*</t>
  </si>
  <si>
    <t>Notas Base Ri *</t>
  </si>
  <si>
    <t>Notas Base Alt</t>
  </si>
  <si>
    <t>Nota Base A. Solo</t>
  </si>
  <si>
    <t>Qualif. Orgânica</t>
  </si>
  <si>
    <t>GERAL</t>
  </si>
  <si>
    <t>CLASSIFICAÇÃO</t>
  </si>
  <si>
    <t>Refazer</t>
  </si>
  <si>
    <t>Presença</t>
  </si>
  <si>
    <t>Não ocorreu</t>
  </si>
  <si>
    <t>3</t>
  </si>
  <si>
    <t>6</t>
  </si>
  <si>
    <t>12</t>
  </si>
  <si>
    <t>GRUPO 3</t>
  </si>
  <si>
    <t>Perfeito</t>
  </si>
  <si>
    <t>Vestígios - não compromete</t>
  </si>
  <si>
    <t>22</t>
  </si>
  <si>
    <t>0,106666667</t>
  </si>
  <si>
    <t>0,254901961</t>
  </si>
  <si>
    <t>15,73333333</t>
  </si>
  <si>
    <t>1</t>
  </si>
  <si>
    <t>9</t>
  </si>
  <si>
    <t>0,058823529</t>
  </si>
  <si>
    <t>2,6</t>
  </si>
  <si>
    <t>Ajustar</t>
  </si>
  <si>
    <t>Comprometeu</t>
  </si>
  <si>
    <t>18</t>
  </si>
  <si>
    <t>16</t>
  </si>
  <si>
    <t>1,85</t>
  </si>
  <si>
    <t>Vestígios - compromete</t>
  </si>
  <si>
    <t>14</t>
  </si>
  <si>
    <t>0,11</t>
  </si>
  <si>
    <t>5,5</t>
  </si>
  <si>
    <t>0,333333333</t>
  </si>
  <si>
    <t>2</t>
  </si>
  <si>
    <t>4</t>
  </si>
  <si>
    <t>10</t>
  </si>
  <si>
    <t>0,176470588</t>
  </si>
  <si>
    <t>3,9</t>
  </si>
  <si>
    <t>Sem vestígios</t>
  </si>
  <si>
    <t>0,071428571</t>
  </si>
  <si>
    <t>0,558823529</t>
  </si>
  <si>
    <t>21,175</t>
  </si>
  <si>
    <t>15</t>
  </si>
  <si>
    <t>0,166666667</t>
  </si>
  <si>
    <t>0,117647059</t>
  </si>
  <si>
    <t>3,2</t>
  </si>
  <si>
    <t>0,222222222</t>
  </si>
  <si>
    <t>0,086666667</t>
  </si>
  <si>
    <t>0,098039216</t>
  </si>
  <si>
    <t>3,1</t>
  </si>
  <si>
    <t>24</t>
  </si>
  <si>
    <t>0,3</t>
  </si>
  <si>
    <t>0,205882353</t>
  </si>
  <si>
    <t>15,45</t>
  </si>
  <si>
    <t>20</t>
  </si>
  <si>
    <t>28</t>
  </si>
  <si>
    <t>0,25</t>
  </si>
  <si>
    <t>0,8</t>
  </si>
  <si>
    <t>0,48</t>
  </si>
  <si>
    <t>0,647058824</t>
  </si>
  <si>
    <t>39,85</t>
  </si>
  <si>
    <t>GRUPO 2</t>
  </si>
  <si>
    <t>Avariada</t>
  </si>
  <si>
    <t>0,5</t>
  </si>
  <si>
    <t>0,529411765</t>
  </si>
  <si>
    <t>43,8</t>
  </si>
  <si>
    <t>21</t>
  </si>
  <si>
    <t>0,352941176</t>
  </si>
  <si>
    <t>11,85</t>
  </si>
  <si>
    <t>26</t>
  </si>
  <si>
    <t>0,053333333</t>
  </si>
  <si>
    <t>0,039215686</t>
  </si>
  <si>
    <t>3,533333333</t>
  </si>
  <si>
    <t>0,033333333</t>
  </si>
  <si>
    <t>0,04</t>
  </si>
  <si>
    <t>0,441176471</t>
  </si>
  <si>
    <t>6,1</t>
  </si>
  <si>
    <t>0,375</t>
  </si>
  <si>
    <t>0,85</t>
  </si>
  <si>
    <t>1,55</t>
  </si>
  <si>
    <t>0,235294118</t>
  </si>
  <si>
    <t>2,325</t>
  </si>
  <si>
    <t>11,075</t>
  </si>
  <si>
    <t>0,264705882</t>
  </si>
  <si>
    <t>6,6</t>
  </si>
  <si>
    <t>0,294117647</t>
  </si>
  <si>
    <t>2,725</t>
  </si>
  <si>
    <t>0,147058824</t>
  </si>
  <si>
    <t>1,775</t>
  </si>
  <si>
    <t>3,95</t>
  </si>
  <si>
    <t>1,725</t>
  </si>
  <si>
    <t>0,06</t>
  </si>
  <si>
    <t>8,1</t>
  </si>
  <si>
    <t>0,12</t>
  </si>
  <si>
    <t>0,705882353</t>
  </si>
  <si>
    <t>28,25</t>
  </si>
  <si>
    <t>0,196078431</t>
  </si>
  <si>
    <t>4,266666667</t>
  </si>
  <si>
    <t>2,733333333</t>
  </si>
  <si>
    <t>0,107142857</t>
  </si>
  <si>
    <t>0,506</t>
  </si>
  <si>
    <t>0,588235294</t>
  </si>
  <si>
    <t>34</t>
  </si>
  <si>
    <t>3,7</t>
  </si>
  <si>
    <t>12,955</t>
  </si>
  <si>
    <t>0,2</t>
  </si>
  <si>
    <t>0,01</t>
  </si>
  <si>
    <t>0,411764706</t>
  </si>
  <si>
    <t>8,765</t>
  </si>
  <si>
    <t>0,05</t>
  </si>
  <si>
    <t>0,194</t>
  </si>
  <si>
    <t>11,45</t>
  </si>
  <si>
    <t>3,3</t>
  </si>
  <si>
    <t>0,0625</t>
  </si>
  <si>
    <t>8,885</t>
  </si>
  <si>
    <t>0,616</t>
  </si>
  <si>
    <t>1,132352941</t>
  </si>
  <si>
    <t>50,525</t>
  </si>
  <si>
    <t>0,161764706</t>
  </si>
  <si>
    <t>4,2625</t>
  </si>
  <si>
    <t>1,921568627</t>
  </si>
  <si>
    <t>104,8166667</t>
  </si>
  <si>
    <t>27</t>
  </si>
  <si>
    <t>GRUPO 1</t>
  </si>
  <si>
    <t>0,607843137</t>
  </si>
  <si>
    <t>20,52333333</t>
  </si>
  <si>
    <t>0,137254902</t>
  </si>
  <si>
    <t>4,5</t>
  </si>
  <si>
    <t>0,14</t>
  </si>
  <si>
    <t>2,45</t>
  </si>
  <si>
    <t>0,066666667</t>
  </si>
  <si>
    <t>0,353333333</t>
  </si>
  <si>
    <t>0,31372549</t>
  </si>
  <si>
    <t>15,76333333</t>
  </si>
  <si>
    <t>0,006289308</t>
  </si>
  <si>
    <t>1,078431373</t>
  </si>
  <si>
    <t>34,62</t>
  </si>
  <si>
    <t>0,1</t>
  </si>
  <si>
    <t>5</t>
  </si>
  <si>
    <t>0,111111111</t>
  </si>
  <si>
    <t>0,1198</t>
  </si>
  <si>
    <t>1,088235294</t>
  </si>
  <si>
    <t>20,53</t>
  </si>
  <si>
    <t>0,266666667</t>
  </si>
  <si>
    <t>0,4</t>
  </si>
  <si>
    <t>17,9</t>
  </si>
  <si>
    <t>0,524</t>
  </si>
  <si>
    <t>24,95</t>
  </si>
  <si>
    <t>4,3</t>
  </si>
  <si>
    <t>0,26</t>
  </si>
  <si>
    <t>0,323529412</t>
  </si>
  <si>
    <t>29,6</t>
  </si>
  <si>
    <t>28,45</t>
  </si>
  <si>
    <t>7,35</t>
  </si>
  <si>
    <t>0,019952056</t>
  </si>
  <si>
    <t>0,714285714</t>
  </si>
  <si>
    <t>1,100840336</t>
  </si>
  <si>
    <t>90,11428571</t>
  </si>
  <si>
    <t>0,029411765</t>
  </si>
  <si>
    <t>1,9</t>
  </si>
  <si>
    <t>7,913333333</t>
  </si>
  <si>
    <t>0,09</t>
  </si>
  <si>
    <t>0,191176471</t>
  </si>
  <si>
    <t>8,4</t>
  </si>
  <si>
    <t>0,093333333</t>
  </si>
  <si>
    <t>6,166666667</t>
  </si>
  <si>
    <t>3,733333333</t>
  </si>
  <si>
    <t>0,073232323</t>
  </si>
  <si>
    <t>1,441176471</t>
  </si>
  <si>
    <t>71,4</t>
  </si>
  <si>
    <t>30</t>
  </si>
  <si>
    <t>0,011627907</t>
  </si>
  <si>
    <t>2,676470588</t>
  </si>
  <si>
    <t>198,27</t>
  </si>
  <si>
    <t>0,036455026</t>
  </si>
  <si>
    <t>0,65552</t>
  </si>
  <si>
    <t>3,082352941</t>
  </si>
  <si>
    <t>162,142</t>
  </si>
  <si>
    <t>0,6</t>
  </si>
  <si>
    <t>1,098039216</t>
  </si>
  <si>
    <t>46,96333333</t>
  </si>
  <si>
    <t>Inviabilizou</t>
  </si>
  <si>
    <t>0,293333333</t>
  </si>
  <si>
    <t>9,18</t>
  </si>
  <si>
    <t>MUITO BAIXO</t>
  </si>
  <si>
    <t>BAIXO</t>
  </si>
  <si>
    <t>0,129</t>
  </si>
  <si>
    <t>12,8</t>
  </si>
  <si>
    <t>Pequenos sinais</t>
  </si>
  <si>
    <t>0,0544</t>
  </si>
  <si>
    <t>2,806</t>
  </si>
  <si>
    <t>MÉDIO</t>
  </si>
  <si>
    <t>0,108333333</t>
  </si>
  <si>
    <t>0,321</t>
  </si>
  <si>
    <t>0,897058824</t>
  </si>
  <si>
    <t>64,2625</t>
  </si>
  <si>
    <t>0,057109557</t>
  </si>
  <si>
    <t>0,312285714</t>
  </si>
  <si>
    <t>0,87394958</t>
  </si>
  <si>
    <t>51,4</t>
  </si>
  <si>
    <t>0,056</t>
  </si>
  <si>
    <t>1,823529412</t>
  </si>
  <si>
    <t>56,07</t>
  </si>
  <si>
    <t>0,162</t>
  </si>
  <si>
    <t>15,8</t>
  </si>
  <si>
    <t>4,8</t>
  </si>
  <si>
    <t>0,32</t>
  </si>
  <si>
    <t>2,975</t>
  </si>
  <si>
    <t>0,3892</t>
  </si>
  <si>
    <t>12,7</t>
  </si>
  <si>
    <t>0,88</t>
  </si>
  <si>
    <t>1,058823529</t>
  </si>
  <si>
    <t>57,55</t>
  </si>
  <si>
    <t>47,336</t>
  </si>
  <si>
    <t>47,75</t>
  </si>
  <si>
    <t>0,035714286</t>
  </si>
  <si>
    <t>0,75</t>
  </si>
  <si>
    <t>54,9</t>
  </si>
  <si>
    <t>6,5</t>
  </si>
  <si>
    <t>2,766666667</t>
  </si>
  <si>
    <t>0,118055556</t>
  </si>
  <si>
    <t>0,0314</t>
  </si>
  <si>
    <t>ALTO</t>
  </si>
  <si>
    <t>0,088675214</t>
  </si>
  <si>
    <t>0,544117647</t>
  </si>
  <si>
    <t>43,875</t>
  </si>
  <si>
    <t>33</t>
  </si>
  <si>
    <t>0,025</t>
  </si>
  <si>
    <t>0,132352941</t>
  </si>
  <si>
    <t>7,275</t>
  </si>
  <si>
    <t>0,024</t>
  </si>
  <si>
    <t>0,338235294</t>
  </si>
  <si>
    <t>15,7</t>
  </si>
  <si>
    <t>0,3145</t>
  </si>
  <si>
    <t>0,617647059</t>
  </si>
  <si>
    <t>50,0625</t>
  </si>
  <si>
    <t>0,026666667</t>
  </si>
  <si>
    <t>9,73333333</t>
  </si>
  <si>
    <t>0,392857143</t>
  </si>
  <si>
    <t>12,5</t>
  </si>
  <si>
    <t>0,136</t>
  </si>
  <si>
    <t>22,29</t>
  </si>
  <si>
    <t>0,33</t>
  </si>
  <si>
    <t>0,676470588</t>
  </si>
  <si>
    <t>37,9</t>
  </si>
  <si>
    <t>18,7</t>
  </si>
  <si>
    <t>0,125</t>
  </si>
  <si>
    <t>16,05</t>
  </si>
  <si>
    <t>0,55</t>
  </si>
  <si>
    <t>44,35</t>
  </si>
  <si>
    <t>0,46</t>
  </si>
  <si>
    <t>21,475</t>
  </si>
  <si>
    <t>0,016666667</t>
  </si>
  <si>
    <t>0,765733333</t>
  </si>
  <si>
    <t>1,960784314</t>
  </si>
  <si>
    <t>141,6066667</t>
  </si>
  <si>
    <t>0,02</t>
  </si>
  <si>
    <t>0,105882353</t>
  </si>
  <si>
    <t>0,225961538</t>
  </si>
  <si>
    <t>0,81</t>
  </si>
  <si>
    <t>1,764705882</t>
  </si>
  <si>
    <t>50,45</t>
  </si>
  <si>
    <t>0,019607843</t>
  </si>
  <si>
    <t>0,733333333</t>
  </si>
  <si>
    <t>0,088</t>
  </si>
  <si>
    <t>0,490196078</t>
  </si>
  <si>
    <t>10,9</t>
  </si>
  <si>
    <t>9,825</t>
  </si>
  <si>
    <t>16,2</t>
  </si>
  <si>
    <t>0,035</t>
  </si>
  <si>
    <t>18,425</t>
  </si>
  <si>
    <t>0,010666667</t>
  </si>
  <si>
    <t>7,066666667</t>
  </si>
  <si>
    <t>0,745098039</t>
  </si>
  <si>
    <t>39,76</t>
  </si>
  <si>
    <t>0,090584416</t>
  </si>
  <si>
    <t>0,3149</t>
  </si>
  <si>
    <t>0,514705882</t>
  </si>
  <si>
    <t>22,1075</t>
  </si>
  <si>
    <t>0,116</t>
  </si>
  <si>
    <t>18,61666667</t>
  </si>
  <si>
    <t>0,0232</t>
  </si>
  <si>
    <t>2,804</t>
  </si>
  <si>
    <t>0,67</t>
  </si>
  <si>
    <t>40,1</t>
  </si>
  <si>
    <t>0,186666667</t>
  </si>
  <si>
    <t>0,215686275</t>
  </si>
  <si>
    <t>14,26666667</t>
  </si>
  <si>
    <t>0,342666667</t>
  </si>
  <si>
    <t>0,431372549</t>
  </si>
  <si>
    <t>33,65</t>
  </si>
  <si>
    <t>0,277777778</t>
  </si>
  <si>
    <t>1,779411765</t>
  </si>
  <si>
    <t>20,2775</t>
  </si>
  <si>
    <t>0,42</t>
  </si>
  <si>
    <t>1,147058824</t>
  </si>
  <si>
    <t>59,8</t>
  </si>
  <si>
    <t>0,03030303</t>
  </si>
  <si>
    <t>0,24</t>
  </si>
  <si>
    <t>0,509803922</t>
  </si>
  <si>
    <t>45,06666667</t>
  </si>
  <si>
    <t>0,076604555</t>
  </si>
  <si>
    <t>1,470588235</t>
  </si>
  <si>
    <t>80,13666667</t>
  </si>
  <si>
    <t>1,039215686</t>
  </si>
  <si>
    <t>42,10666667</t>
  </si>
  <si>
    <t>0,302</t>
  </si>
  <si>
    <t>1,294117647</t>
  </si>
  <si>
    <t>46,525</t>
  </si>
  <si>
    <t>0,032</t>
  </si>
  <si>
    <t>0,37254902</t>
  </si>
  <si>
    <t>7,4</t>
  </si>
  <si>
    <t>1,45</t>
  </si>
  <si>
    <t>0,25974026</t>
  </si>
  <si>
    <t>19,725</t>
  </si>
  <si>
    <t>0,281818182</t>
  </si>
  <si>
    <t>0,470588235</t>
  </si>
  <si>
    <t>23,925</t>
  </si>
  <si>
    <t>0,038461538</t>
  </si>
  <si>
    <t>0,735294118</t>
  </si>
  <si>
    <t>35,9</t>
  </si>
  <si>
    <t>0,022222222</t>
  </si>
  <si>
    <t>1,490196078</t>
  </si>
  <si>
    <t>113,4033333</t>
  </si>
  <si>
    <t>117,05</t>
  </si>
  <si>
    <t>0,072</t>
  </si>
  <si>
    <t>12,06</t>
  </si>
  <si>
    <t>0,162337662</t>
  </si>
  <si>
    <t>0,012</t>
  </si>
  <si>
    <t>12,995</t>
  </si>
  <si>
    <t>1,5</t>
  </si>
  <si>
    <t>116,79</t>
  </si>
  <si>
    <t>0,84</t>
  </si>
  <si>
    <t>1,137254902</t>
  </si>
  <si>
    <t>108,1433333</t>
  </si>
  <si>
    <t>36</t>
  </si>
  <si>
    <t>0,044117647</t>
  </si>
  <si>
    <t>2,425</t>
  </si>
  <si>
    <t>1,275</t>
  </si>
  <si>
    <t>0,005</t>
  </si>
  <si>
    <t>7,15</t>
  </si>
  <si>
    <t>0,007</t>
  </si>
  <si>
    <t>5,26</t>
  </si>
  <si>
    <t>0,017857143</t>
  </si>
  <si>
    <t>0,720588235</t>
  </si>
  <si>
    <t>21,985</t>
  </si>
  <si>
    <t>1,382352941</t>
  </si>
  <si>
    <t>26,65</t>
  </si>
  <si>
    <t>5,733333333</t>
  </si>
  <si>
    <t>0,365079365</t>
  </si>
  <si>
    <t>0,077</t>
  </si>
  <si>
    <t>18,475</t>
  </si>
  <si>
    <t>6,0625</t>
  </si>
  <si>
    <t>0,2012</t>
  </si>
  <si>
    <t>21,9875</t>
  </si>
  <si>
    <t>0,041666667</t>
  </si>
  <si>
    <t>5,47</t>
  </si>
  <si>
    <t>1,005</t>
  </si>
  <si>
    <t>Cerca2</t>
  </si>
  <si>
    <t>Item</t>
  </si>
  <si>
    <t>Quantidade</t>
  </si>
  <si>
    <t>Unidade</t>
  </si>
  <si>
    <t>Coluna1</t>
  </si>
  <si>
    <t>Clase</t>
  </si>
  <si>
    <t>Serviço</t>
  </si>
  <si>
    <t>Unidade 2</t>
  </si>
  <si>
    <t>Valor unitário</t>
  </si>
  <si>
    <t>Referencia</t>
  </si>
  <si>
    <t>Column7</t>
  </si>
  <si>
    <t>Classe</t>
  </si>
  <si>
    <t>Insumo</t>
  </si>
  <si>
    <t>Valor Total</t>
  </si>
  <si>
    <t>Kg</t>
  </si>
  <si>
    <t>Planta</t>
  </si>
  <si>
    <t>Abertura de covas</t>
  </si>
  <si>
    <t>Und</t>
  </si>
  <si>
    <t>PL</t>
  </si>
  <si>
    <t>Area</t>
  </si>
  <si>
    <t>L</t>
  </si>
  <si>
    <t>Adubação de cobertura</t>
  </si>
  <si>
    <t>PP</t>
  </si>
  <si>
    <t>Aplicação de calcario</t>
  </si>
  <si>
    <t>Calcario</t>
  </si>
  <si>
    <t>Aplicação de herbicida</t>
  </si>
  <si>
    <t>Ha</t>
  </si>
  <si>
    <t>1 E 2</t>
  </si>
  <si>
    <t>M</t>
  </si>
  <si>
    <t>Combate as formigas</t>
  </si>
  <si>
    <t>Adubo plantio</t>
  </si>
  <si>
    <t>R$</t>
  </si>
  <si>
    <t>Construção de cerca</t>
  </si>
  <si>
    <t>Adubo cobertura</t>
  </si>
  <si>
    <t>H/H</t>
  </si>
  <si>
    <t>Construção do aceiro</t>
  </si>
  <si>
    <t>Coroamento manual</t>
  </si>
  <si>
    <t>Distribuição de insumos nas covas, mistura e aterro</t>
  </si>
  <si>
    <t>Distribuição de mudas</t>
  </si>
  <si>
    <t>Locação de covas</t>
  </si>
  <si>
    <t>Manutenção de cerca</t>
  </si>
  <si>
    <t>Repasses no combate às formigas</t>
  </si>
  <si>
    <t>Roçada manual seletiva</t>
  </si>
  <si>
    <t>Roçada semi mecanizada em área total</t>
  </si>
  <si>
    <t>Dia</t>
  </si>
  <si>
    <t>Hospedagem</t>
  </si>
  <si>
    <t>Taxa de risco</t>
  </si>
  <si>
    <t>Taxa administrativa</t>
  </si>
  <si>
    <t>km</t>
  </si>
  <si>
    <t>* PL = Plantio; PP: pós plantio; PL/PP = Plantio e pós plantio; 1 = Ano 1; 2 = Ano2; 1 E 2 = Ano 1 e 2; Taxa de risco 5% do valor total</t>
  </si>
  <si>
    <t>Elcy Tomaz da Silva</t>
  </si>
  <si>
    <t>Victor Hugo merçon Azevedo</t>
  </si>
  <si>
    <t>Hélio José De Campos Ferraz</t>
  </si>
  <si>
    <t>11787</t>
  </si>
  <si>
    <t>Geraldo Magela de Souza</t>
  </si>
  <si>
    <t>Adenilson Rafale Pancieri</t>
  </si>
  <si>
    <t>Paulo Sergio da Silva</t>
  </si>
  <si>
    <t>José Augusto Falsone</t>
  </si>
  <si>
    <t>Maria da Gloria Alves Adão</t>
  </si>
  <si>
    <t>Fatima maria Anequim</t>
  </si>
  <si>
    <t>Idelcina da Silva Curty</t>
  </si>
  <si>
    <t>Regina Lúcia Sartorio Marinato de Resende</t>
  </si>
  <si>
    <t>Distancia</t>
  </si>
  <si>
    <t>Número de Espécies identificadas em parcelas amostrais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</si>
</sst>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&quot;R$&quot;\ * #,##0.00_-;\-&quot;R$&quot;\ * #,##0.00_-;_-&quot;R$&quot;\ * &quot;-&quot;??_-;_-@_-"/>
    <numFmt numFmtId="164" formatCode="_-[$R$-416]\ * #,##0.00_-;\-[$R$-416]\ * #,##0.00_-;_-[$R$-416]\ * &quot;-&quot;??_-;_-@_-"/>
    <numFmt numFmtId="165" formatCode="_-&quot;R$&quot;\ * #,##0.0_-;\-&quot;R$&quot;\ * #,##0.0_-;_-&quot;R$&quot;\ * &quot;-&quot;?_-;_-@_-"/>
    <numFmt numFmtId="166" formatCode="&quot;R$&quot;\ #,##0.00"/>
    <numFmt numFmtId="171" formatCode="0.0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11"/>
      <color theme="1"/>
      <name val="Segoe UI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/>
        <bgColor theme="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theme="6"/>
      </patternFill>
    </fill>
    <fill>
      <patternFill patternType="solid">
        <fgColor theme="6"/>
        <bgColor indexed="64"/>
      </patternFill>
    </fill>
    <fill>
      <patternFill patternType="solid">
        <fgColor rgb="FF47D359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6" tint="0.39997558519241921"/>
      </bottom>
      <diagonal/>
    </border>
    <border>
      <left/>
      <right/>
      <top style="medium">
        <color indexed="64"/>
      </top>
      <bottom style="thin">
        <color theme="6" tint="0.39997558519241921"/>
      </bottom>
      <diagonal/>
    </border>
    <border>
      <left style="medium">
        <color indexed="64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medium">
        <color indexed="64"/>
      </left>
      <right/>
      <top style="thin">
        <color theme="6" tint="0.39997558519241921"/>
      </top>
      <bottom style="medium">
        <color indexed="64"/>
      </bottom>
      <diagonal/>
    </border>
    <border>
      <left/>
      <right/>
      <top style="thin">
        <color theme="6" tint="0.39997558519241921"/>
      </top>
      <bottom style="medium">
        <color indexed="64"/>
      </bottom>
      <diagonal/>
    </border>
    <border>
      <left/>
      <right/>
      <top style="thin">
        <color theme="6" tint="0.39997558519241921"/>
      </top>
      <bottom/>
      <diagonal/>
    </border>
    <border>
      <left style="medium">
        <color indexed="64"/>
      </left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44" fontId="0" fillId="0" borderId="0" xfId="1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0" fontId="2" fillId="5" borderId="1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9" borderId="4" xfId="0" applyFont="1" applyFill="1" applyBorder="1" applyAlignment="1">
      <alignment horizontal="center" vertical="center" wrapText="1"/>
    </xf>
    <xf numFmtId="2" fontId="2" fillId="9" borderId="5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/>
    </xf>
    <xf numFmtId="14" fontId="0" fillId="0" borderId="0" xfId="0" applyNumberFormat="1"/>
    <xf numFmtId="2" fontId="2" fillId="4" borderId="5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2" fillId="2" borderId="12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/>
    <xf numFmtId="49" fontId="2" fillId="5" borderId="1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44" fontId="4" fillId="0" borderId="0" xfId="1" applyFont="1" applyAlignment="1">
      <alignment horizontal="center"/>
    </xf>
    <xf numFmtId="2" fontId="4" fillId="0" borderId="0" xfId="0" applyNumberFormat="1" applyFont="1" applyAlignment="1">
      <alignment horizontal="center"/>
    </xf>
    <xf numFmtId="44" fontId="4" fillId="0" borderId="0" xfId="1" applyFont="1" applyAlignment="1">
      <alignment horizontal="center" wrapText="1"/>
    </xf>
    <xf numFmtId="44" fontId="0" fillId="0" borderId="0" xfId="1" applyFont="1" applyAlignment="1">
      <alignment horizontal="center"/>
    </xf>
    <xf numFmtId="2" fontId="0" fillId="0" borderId="0" xfId="0" applyNumberFormat="1" applyAlignment="1">
      <alignment horizontal="center"/>
    </xf>
    <xf numFmtId="49" fontId="6" fillId="0" borderId="3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44" fontId="6" fillId="0" borderId="9" xfId="1" applyFont="1" applyFill="1" applyBorder="1" applyAlignment="1">
      <alignment horizontal="center" vertical="center"/>
    </xf>
    <xf numFmtId="44" fontId="6" fillId="0" borderId="1" xfId="1" applyFont="1" applyFill="1" applyBorder="1" applyAlignment="1">
      <alignment horizontal="center" vertical="center"/>
    </xf>
    <xf numFmtId="44" fontId="6" fillId="0" borderId="2" xfId="1" applyFont="1" applyFill="1" applyBorder="1" applyAlignment="1">
      <alignment horizontal="center" vertical="center"/>
    </xf>
    <xf numFmtId="0" fontId="5" fillId="0" borderId="0" xfId="0" applyFont="1"/>
    <xf numFmtId="2" fontId="6" fillId="0" borderId="1" xfId="0" applyNumberFormat="1" applyFont="1" applyBorder="1" applyAlignment="1">
      <alignment horizontal="center" vertical="center"/>
    </xf>
    <xf numFmtId="44" fontId="6" fillId="0" borderId="8" xfId="1" applyFont="1" applyFill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vertical="center" wrapText="1"/>
    </xf>
    <xf numFmtId="2" fontId="2" fillId="5" borderId="12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/>
    </xf>
    <xf numFmtId="164" fontId="0" fillId="0" borderId="0" xfId="0" applyNumberFormat="1"/>
    <xf numFmtId="44" fontId="6" fillId="5" borderId="0" xfId="1" applyFont="1" applyFill="1" applyAlignment="1">
      <alignment horizontal="center" vertical="center"/>
    </xf>
    <xf numFmtId="0" fontId="0" fillId="3" borderId="1" xfId="0" applyFill="1" applyBorder="1"/>
    <xf numFmtId="44" fontId="2" fillId="5" borderId="12" xfId="1" applyFont="1" applyFill="1" applyBorder="1" applyAlignment="1">
      <alignment horizontal="center" vertical="center" wrapText="1"/>
    </xf>
    <xf numFmtId="2" fontId="2" fillId="2" borderId="12" xfId="0" applyNumberFormat="1" applyFont="1" applyFill="1" applyBorder="1"/>
    <xf numFmtId="0" fontId="2" fillId="2" borderId="12" xfId="0" applyFont="1" applyFill="1" applyBorder="1"/>
    <xf numFmtId="44" fontId="0" fillId="3" borderId="12" xfId="1" applyFont="1" applyFill="1" applyBorder="1" applyAlignment="1">
      <alignment horizontal="center" vertical="center"/>
    </xf>
    <xf numFmtId="0" fontId="0" fillId="0" borderId="12" xfId="0" applyBorder="1"/>
    <xf numFmtId="44" fontId="0" fillId="0" borderId="12" xfId="1" applyFont="1" applyBorder="1"/>
    <xf numFmtId="2" fontId="0" fillId="0" borderId="12" xfId="0" applyNumberFormat="1" applyBorder="1"/>
    <xf numFmtId="0" fontId="0" fillId="3" borderId="12" xfId="0" applyFill="1" applyBorder="1"/>
    <xf numFmtId="44" fontId="0" fillId="3" borderId="12" xfId="1" applyFont="1" applyFill="1" applyBorder="1"/>
    <xf numFmtId="2" fontId="0" fillId="3" borderId="12" xfId="0" applyNumberFormat="1" applyFill="1" applyBorder="1"/>
    <xf numFmtId="44" fontId="0" fillId="3" borderId="1" xfId="1" applyFont="1" applyFill="1" applyBorder="1"/>
    <xf numFmtId="2" fontId="0" fillId="3" borderId="1" xfId="0" applyNumberFormat="1" applyFill="1" applyBorder="1"/>
    <xf numFmtId="44" fontId="2" fillId="4" borderId="5" xfId="1" applyFont="1" applyFill="1" applyBorder="1" applyAlignment="1">
      <alignment horizontal="center" vertical="center" wrapText="1"/>
    </xf>
    <xf numFmtId="44" fontId="2" fillId="6" borderId="13" xfId="1" applyFont="1" applyFill="1" applyBorder="1" applyAlignment="1">
      <alignment horizontal="center" vertical="center" wrapText="1"/>
    </xf>
    <xf numFmtId="44" fontId="2" fillId="6" borderId="12" xfId="1" applyFont="1" applyFill="1" applyBorder="1" applyAlignment="1">
      <alignment horizontal="center" vertical="center" wrapText="1"/>
    </xf>
    <xf numFmtId="44" fontId="2" fillId="2" borderId="12" xfId="1" applyFont="1" applyFill="1" applyBorder="1" applyAlignment="1">
      <alignment horizontal="center" vertical="center" wrapText="1"/>
    </xf>
    <xf numFmtId="44" fontId="2" fillId="8" borderId="12" xfId="1" applyFont="1" applyFill="1" applyBorder="1" applyAlignment="1">
      <alignment horizontal="center" vertical="center" wrapText="1"/>
    </xf>
    <xf numFmtId="44" fontId="2" fillId="7" borderId="16" xfId="1" applyFont="1" applyFill="1" applyBorder="1" applyAlignment="1">
      <alignment horizontal="center" vertical="center" wrapText="1"/>
    </xf>
    <xf numFmtId="44" fontId="2" fillId="7" borderId="12" xfId="1" applyFont="1" applyFill="1" applyBorder="1" applyAlignment="1">
      <alignment horizontal="center" vertical="center" wrapText="1"/>
    </xf>
    <xf numFmtId="44" fontId="2" fillId="5" borderId="14" xfId="1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/>
    </xf>
    <xf numFmtId="165" fontId="0" fillId="3" borderId="13" xfId="1" applyNumberFormat="1" applyFont="1" applyFill="1" applyBorder="1" applyAlignment="1">
      <alignment horizontal="center" vertical="center"/>
    </xf>
    <xf numFmtId="44" fontId="0" fillId="3" borderId="16" xfId="1" applyFont="1" applyFill="1" applyBorder="1" applyAlignment="1">
      <alignment horizontal="center" vertical="center"/>
    </xf>
    <xf numFmtId="44" fontId="0" fillId="3" borderId="14" xfId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4" fontId="0" fillId="0" borderId="12" xfId="1" applyFont="1" applyBorder="1" applyAlignment="1">
      <alignment horizontal="center" vertical="center"/>
    </xf>
    <xf numFmtId="164" fontId="0" fillId="0" borderId="13" xfId="1" applyNumberFormat="1" applyFont="1" applyBorder="1" applyAlignment="1">
      <alignment horizontal="center" vertical="center"/>
    </xf>
    <xf numFmtId="44" fontId="0" fillId="0" borderId="16" xfId="1" applyFont="1" applyBorder="1" applyAlignment="1">
      <alignment horizontal="center" vertical="center"/>
    </xf>
    <xf numFmtId="44" fontId="0" fillId="0" borderId="14" xfId="1" applyFont="1" applyBorder="1" applyAlignment="1">
      <alignment horizontal="center" vertical="center"/>
    </xf>
    <xf numFmtId="164" fontId="0" fillId="3" borderId="13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164" fontId="0" fillId="0" borderId="9" xfId="1" applyNumberFormat="1" applyFont="1" applyBorder="1" applyAlignment="1">
      <alignment horizontal="center" vertical="center"/>
    </xf>
    <xf numFmtId="44" fontId="0" fillId="0" borderId="3" xfId="1" applyFont="1" applyBorder="1" applyAlignment="1">
      <alignment horizontal="center" vertical="center"/>
    </xf>
    <xf numFmtId="44" fontId="0" fillId="0" borderId="2" xfId="1" applyFon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4" fontId="0" fillId="0" borderId="12" xfId="1" applyFont="1" applyFill="1" applyBorder="1" applyAlignment="1">
      <alignment horizontal="center" vertical="center"/>
    </xf>
    <xf numFmtId="44" fontId="0" fillId="0" borderId="12" xfId="1" applyFont="1" applyFill="1" applyBorder="1" applyAlignment="1">
      <alignment horizontal="center"/>
    </xf>
    <xf numFmtId="44" fontId="0" fillId="0" borderId="1" xfId="1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44" fontId="0" fillId="0" borderId="11" xfId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4" fontId="0" fillId="0" borderId="1" xfId="1" applyFont="1" applyFill="1" applyBorder="1" applyAlignment="1">
      <alignment horizontal="center" vertical="center"/>
    </xf>
    <xf numFmtId="49" fontId="0" fillId="0" borderId="0" xfId="0" applyNumberFormat="1"/>
    <xf numFmtId="164" fontId="0" fillId="0" borderId="0" xfId="0" applyNumberFormat="1" applyAlignment="1">
      <alignment horizontal="center"/>
    </xf>
    <xf numFmtId="49" fontId="0" fillId="0" borderId="0" xfId="0" applyNumberFormat="1" applyAlignment="1">
      <alignment wrapText="1"/>
    </xf>
    <xf numFmtId="0" fontId="0" fillId="0" borderId="0" xfId="0" applyAlignment="1">
      <alignment wrapText="1"/>
    </xf>
    <xf numFmtId="44" fontId="0" fillId="0" borderId="0" xfId="1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44" fontId="0" fillId="0" borderId="0" xfId="1" applyFont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0" fillId="0" borderId="13" xfId="1" applyNumberFormat="1" applyFont="1" applyFill="1" applyBorder="1" applyAlignment="1">
      <alignment horizontal="center" vertical="center"/>
    </xf>
    <xf numFmtId="2" fontId="0" fillId="3" borderId="12" xfId="1" applyNumberFormat="1" applyFont="1" applyFill="1" applyBorder="1" applyAlignment="1">
      <alignment horizontal="center" vertical="center"/>
    </xf>
    <xf numFmtId="2" fontId="0" fillId="0" borderId="12" xfId="1" applyNumberFormat="1" applyFont="1" applyBorder="1" applyAlignment="1">
      <alignment horizontal="center" vertical="center"/>
    </xf>
    <xf numFmtId="2" fontId="0" fillId="0" borderId="1" xfId="1" applyNumberFormat="1" applyFont="1" applyBorder="1" applyAlignment="1">
      <alignment horizontal="center" vertical="center"/>
    </xf>
    <xf numFmtId="44" fontId="0" fillId="0" borderId="0" xfId="1" applyFont="1"/>
    <xf numFmtId="166" fontId="0" fillId="0" borderId="0" xfId="0" applyNumberFormat="1"/>
    <xf numFmtId="9" fontId="0" fillId="0" borderId="0" xfId="2" applyFont="1" applyAlignment="1">
      <alignment horizontal="center" vertical="center"/>
    </xf>
    <xf numFmtId="0" fontId="7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44" fontId="6" fillId="9" borderId="15" xfId="1" applyFont="1" applyFill="1" applyBorder="1" applyAlignment="1">
      <alignment horizontal="center" vertical="center"/>
    </xf>
    <xf numFmtId="44" fontId="6" fillId="9" borderId="0" xfId="1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2" fontId="6" fillId="5" borderId="15" xfId="0" applyNumberFormat="1" applyFont="1" applyFill="1" applyBorder="1" applyAlignment="1">
      <alignment horizontal="center" vertical="center"/>
    </xf>
    <xf numFmtId="44" fontId="6" fillId="10" borderId="6" xfId="1" applyFont="1" applyFill="1" applyBorder="1" applyAlignment="1">
      <alignment horizontal="center" vertical="center"/>
    </xf>
    <xf numFmtId="44" fontId="6" fillId="6" borderId="15" xfId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7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</cellXfs>
  <cellStyles count="3">
    <cellStyle name="Moeda" xfId="1" builtinId="4"/>
    <cellStyle name="Normal" xfId="0" builtinId="0"/>
    <cellStyle name="Porcentagem" xfId="2" builtinId="5"/>
  </cellStyles>
  <dxfs count="240">
    <dxf>
      <font>
        <b val="0"/>
        <i val="0"/>
        <color rgb="FFFF0000"/>
      </font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</dxf>
    <dxf>
      <numFmt numFmtId="0" formatCode="General"/>
    </dxf>
    <dxf>
      <numFmt numFmtId="0" formatCode="General"/>
    </dxf>
    <dxf>
      <numFmt numFmtId="164" formatCode="_-[$R$-416]\ * #,##0.00_-;\-[$R$-416]\ * #,##0.00_-;_-[$R$-416]\ * &quot;-&quot;??_-;_-@_-"/>
    </dxf>
    <dxf>
      <numFmt numFmtId="166" formatCode="&quot;R$&quot;\ #,##0.0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theme="6" tint="0.79998168889431442"/>
          <bgColor theme="6" tint="0.79998168889431442"/>
        </patternFill>
      </fill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6" tint="0.79998168889431442"/>
          <bgColor theme="6" tint="0.79998168889431442"/>
        </patternFill>
      </fill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 style="thin">
          <color theme="6" tint="0.39997558519241921"/>
        </right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 style="thin">
          <color theme="6" tint="0.39997558519241921"/>
        </left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5" formatCode="_-&quot;R$&quot;\ * #,##0.0_-;\-&quot;R$&quot;\ * #,##0.0_-;_-&quot;R$&quot;\ * &quot;-&quot;?_-;_-@_-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0.39997558519241921"/>
        </top>
        <bottom/>
      </border>
    </dxf>
    <dxf>
      <border outline="0">
        <left style="thin">
          <color theme="6" tint="0.3999755851924192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6" tint="-0.49998474074526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30" formatCode="@"/>
    </dxf>
    <dxf>
      <alignment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34" formatCode="_-&quot;R$&quot;\ * #,##0.00_-;\-&quot;R$&quot;\ * #,##0.00_-;_-&quot;R$&quot;\ * &quot;-&quot;??_-;_-@_-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2" formatCode="0.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2" formatCode="0.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2" formatCode="0.00"/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30" formatCode="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</dxf>
    <dxf>
      <border outline="0">
        <bottom style="thin">
          <color theme="6" tint="0.39997558519241921"/>
        </bottom>
      </border>
    </dxf>
    <dxf>
      <font>
        <strike val="0"/>
        <outline val="0"/>
        <shadow val="0"/>
        <u val="none"/>
        <vertAlign val="baseline"/>
        <sz val="14"/>
        <name val="Aptos Narrow"/>
        <family val="2"/>
        <scheme val="minor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CDD3EB7-9BE8-4F86-A085-1FF82AB5C6FC}"/>
  </tableStyles>
  <colors>
    <mruColors>
      <color rgb="FF47D3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microsoft.com/office/2017/06/relationships/rdRichValueStructure" Target="richData/rdrichvaluestructure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1" xr16:uid="{A263991D-03D0-40F2-8428-551E42655840}" autoFormatId="16" applyNumberFormats="0" applyBorderFormats="0" applyFontFormats="0" applyPatternFormats="0" applyAlignmentFormats="0" applyWidthHeightFormats="0">
  <queryTableRefresh nextId="29">
    <queryTableFields count="27">
      <queryTableField id="1" name="ID" tableColumnId="1"/>
      <queryTableField id="2" name="Contrato" tableColumnId="2"/>
      <queryTableField id="3" name="Ano" tableColumnId="3"/>
      <queryTableField id="4" name="Município" tableColumnId="4"/>
      <queryTableField id="5" name="Nome" tableColumnId="5"/>
      <queryTableField id="6" name="Bacia Hidrográfica" tableColumnId="6"/>
      <queryTableField id="7" name="REC" tableColumnId="7"/>
      <queryTableField id="8" name="REC APP" tableColumnId="8"/>
      <queryTableField id="9" name="REG" tableColumnId="9"/>
      <queryTableField id="10" name="REG APP" tableColumnId="10"/>
      <queryTableField id="11" name="SAF" tableColumnId="11"/>
      <queryTableField id="12" name="SAF APP" tableColumnId="12"/>
      <queryTableField id="13" name="Total" tableColumnId="13"/>
      <queryTableField id="14" name="Estágio " tableColumnId="14"/>
      <queryTableField id="15" name="Fase final" tableColumnId="15"/>
      <queryTableField id="16" name="Fase atendimento" tableColumnId="16"/>
      <queryTableField id="17" name="Lat" tableColumnId="17"/>
      <queryTableField id="18" name="Long" tableColumnId="18"/>
      <queryTableField id="19" name="Mudas" tableColumnId="19"/>
      <queryTableField id="20" name="Cerca" tableColumnId="20"/>
      <queryTableField id="21" name="Nº de parcelas" tableColumnId="21"/>
      <queryTableField id="22" name="Data planejada" tableColumnId="22"/>
      <queryTableField id="23" name="Data realizada" tableColumnId="23"/>
      <queryTableField id="24" name="Valido Total" tableColumnId="24"/>
      <queryTableField id="25" name="Visitado" tableColumnId="25"/>
      <queryTableField id="26" name="Equipe" tableColumnId="26"/>
      <queryTableField id="28" name="3º" tableColumnId="2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0" xr16:uid="{977E595D-8E8C-4203-B041-A462DBDA78CD}" autoFormatId="16" applyNumberFormats="0" applyBorderFormats="0" applyFontFormats="0" applyPatternFormats="0" applyAlignmentFormats="0" applyWidthHeightFormats="0">
  <queryTableRefresh nextId="35">
    <queryTableFields count="32">
      <queryTableField id="1" name="ID Propriedade" tableColumnId="1"/>
      <queryTableField id="2" name="Nome" tableColumnId="2"/>
      <queryTableField id="3" name="Intervenção" tableColumnId="3"/>
      <queryTableField id="4" name="Nº da Intervenção" tableColumnId="4"/>
      <queryTableField id="5" name="Área" tableColumnId="5"/>
      <queryTableField id="6" name="Quantidade de Parcelas" tableColumnId="6"/>
      <queryTableField id="7" name="Quantidade de Individuos" tableColumnId="7"/>
      <queryTableField id="8" name="Quantidade de Espécies" tableColumnId="8"/>
      <queryTableField id="9" name="Integridade de Cerca" tableColumnId="9"/>
      <queryTableField id="10" name="Animais de Criação" tableColumnId="10"/>
      <queryTableField id="11" name="Especies Exoticas Invasoras" tableColumnId="11"/>
      <queryTableField id="12" name="Ocorrência de Fogo" tableColumnId="12"/>
      <queryTableField id="13" name="Danos Ocasionados por Praga" tableColumnId="13"/>
      <queryTableField id="14" name="Eixo de Manutenção" tableColumnId="14"/>
      <queryTableField id="15" name="Nota Final Cc" tableColumnId="15"/>
      <queryTableField id="16" name="Nota Final Den" tableColumnId="16"/>
      <queryTableField id="17" name="Nota Final Ri" tableColumnId="17"/>
      <queryTableField id="18" name="Nota Final Alt" tableColumnId="18"/>
      <queryTableField id="19" name="Nota Final A. Solo" tableColumnId="19"/>
      <queryTableField id="20" name="Trajétoria Ecológica" tableColumnId="20"/>
      <queryTableField id="21" name="Deslocamento" tableColumnId="21"/>
      <queryTableField id="33" name="Muda" tableColumnId="22"/>
      <queryTableField id="23" name="Cerca" tableColumnId="23"/>
      <queryTableField id="24" name="PSA LP" tableColumnId="24"/>
      <queryTableField id="25" name="Formicida" tableColumnId="25"/>
      <queryTableField id="26" name="Hidrogel" tableColumnId="26"/>
      <queryTableField id="27" name="Adubo" tableColumnId="27"/>
      <queryTableField id="28" name="Assistência técnica" tableColumnId="28"/>
      <queryTableField id="29" name="Herbicida" tableColumnId="29"/>
      <queryTableField id="30" name="Valor total recebido (R$)" tableColumnId="30"/>
      <queryTableField id="31" name="Plantas Estimadas" tableColumnId="31"/>
      <queryTableField id="32" name="(%) mudas a plantar" tableColumnId="3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backgroundRefresh="0" connectionId="12" xr16:uid="{6F8F1F1B-48AC-48DC-AEFB-1BCB8DA7434F}" autoFormatId="16" applyNumberFormats="0" applyBorderFormats="0" applyFontFormats="0" applyPatternFormats="0" applyAlignmentFormats="0" applyWidthHeightFormats="0">
  <queryTableRefresh nextId="42">
    <queryTableFields count="41">
      <queryTableField id="1" name="ID Propriedade" tableColumnId="1"/>
      <queryTableField id="2" name="Intervenção" tableColumnId="2"/>
      <queryTableField id="3" name="Nº da Intervenção" tableColumnId="3"/>
      <queryTableField id="4" name="Quantidade de Parcelas" tableColumnId="4"/>
      <queryTableField id="5" name="Quantidade de Individuos" tableColumnId="5"/>
      <queryTableField id="6" name="Quantidade de Espécies" tableColumnId="6"/>
      <queryTableField id="7" name="Altura das Mudas" tableColumnId="7"/>
      <queryTableField id="8" name="Integridade de Cercamento" tableColumnId="8"/>
      <queryTableField id="9" name="Animais de Criação" tableColumnId="9"/>
      <queryTableField id="10" name="Espécies Exóticas Invasoras" tableColumnId="10"/>
      <queryTableField id="11" name="Ocorrência de Fogo" tableColumnId="11"/>
      <queryTableField id="12" name="Danos ocasionados por praga" tableColumnId="12"/>
      <queryTableField id="13" name="Nota Ic" tableColumnId="13"/>
      <queryTableField id="14" name="Nota Ac" tableColumnId="14"/>
      <queryTableField id="15" name="Nota EEIn" tableColumnId="15"/>
      <queryTableField id="16" name="Nota Of" tableColumnId="16"/>
      <queryTableField id="17" name="Nota DOP" tableColumnId="17"/>
      <queryTableField id="18" name="Nota Final Ic" tableColumnId="18"/>
      <queryTableField id="19" name="Nota Final Ac" tableColumnId="19"/>
      <queryTableField id="20" name="Nota Final EEIn" tableColumnId="20"/>
      <queryTableField id="21" name="Nota Final Of" tableColumnId="21"/>
      <queryTableField id="22" name="Nota Final DOP" tableColumnId="22"/>
      <queryTableField id="23" name="Manutenção" tableColumnId="23"/>
      <queryTableField id="24" name="Notas Base Cc" tableColumnId="24"/>
      <queryTableField id="25" name="Notas Base Den*" tableColumnId="25"/>
      <queryTableField id="26" name="Notas Base Ri *" tableColumnId="26"/>
      <queryTableField id="27" name="Notas Base Alt" tableColumnId="27"/>
      <queryTableField id="28" name="Nota Base A. Solo" tableColumnId="28"/>
      <queryTableField id="29" name="Qualif. Orgânica" tableColumnId="29"/>
      <queryTableField id="30" name="Nota Cc" tableColumnId="30"/>
      <queryTableField id="31" name="Nota Den" tableColumnId="31"/>
      <queryTableField id="32" name="Nota Ri" tableColumnId="32"/>
      <queryTableField id="33" name="Nota Alt" tableColumnId="33"/>
      <queryTableField id="34" name="Nota Final Cc" tableColumnId="34"/>
      <queryTableField id="35" name="Nota Final Den" tableColumnId="35"/>
      <queryTableField id="36" name="Nota Final Ri" tableColumnId="36"/>
      <queryTableField id="37" name="Nota Final Alt" tableColumnId="37"/>
      <queryTableField id="38" name="Nota Final A. Solo" tableColumnId="38"/>
      <queryTableField id="39" name="Trajétoria Ecológica" tableColumnId="39"/>
      <queryTableField id="40" name="GERAL" tableColumnId="40"/>
      <queryTableField id="41" name="CLASSIFICAÇÃO" tableColumnId="41"/>
    </queryTableFields>
  </queryTableRefresh>
  <extLst>
    <ext xmlns:x15="http://schemas.microsoft.com/office/spreadsheetml/2010/11/main" uri="{883FBD77-0823-4a55-B5E3-86C4891E6966}">
      <x15:queryTable sourceDataName="Consulta - 4  Manutenção (3)(1)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2" backgroundRefresh="0" connectionId="14" xr16:uid="{58997D23-93C6-4160-941B-F8565D28AEA1}" autoFormatId="16" applyNumberFormats="0" applyBorderFormats="0" applyFontFormats="0" applyPatternFormats="0" applyAlignmentFormats="0" applyWidthHeightFormats="0">
  <queryTableRefresh nextId="44" unboundColumnsRight="2">
    <queryTableFields count="43">
      <queryTableField id="1" name="ID Propriedade" tableColumnId="1"/>
      <queryTableField id="2" name="Intervenção" tableColumnId="2"/>
      <queryTableField id="3" name="Nº da Intervenção" tableColumnId="3"/>
      <queryTableField id="4" name="Quantidade de Parcelas" tableColumnId="4"/>
      <queryTableField id="5" name="Quantidade de Individuos" tableColumnId="5"/>
      <queryTableField id="6" name="Quantidade de Espécies" tableColumnId="6"/>
      <queryTableField id="7" name="Altura das Mudas" tableColumnId="7"/>
      <queryTableField id="8" name="Integridade de Cercamento" tableColumnId="8"/>
      <queryTableField id="9" name="Animais de Criação" tableColumnId="9"/>
      <queryTableField id="10" name="Espécies Exóticas Invasoras" tableColumnId="10"/>
      <queryTableField id="11" name="Ocorrência de Fogo" tableColumnId="11"/>
      <queryTableField id="12" name="Danos ocasionados por praga" tableColumnId="12"/>
      <queryTableField id="13" name="Nota Ic" tableColumnId="13"/>
      <queryTableField id="14" name="Nota Ac" tableColumnId="14"/>
      <queryTableField id="15" name="Nota EEIn" tableColumnId="15"/>
      <queryTableField id="16" name="Nota Of" tableColumnId="16"/>
      <queryTableField id="17" name="Nota DOP" tableColumnId="17"/>
      <queryTableField id="18" name="Nota Final Ic" tableColumnId="18"/>
      <queryTableField id="19" name="Nota Final Ac" tableColumnId="19"/>
      <queryTableField id="20" name="Nota Final EEIn" tableColumnId="20"/>
      <queryTableField id="21" name="Nota Final Of" tableColumnId="21"/>
      <queryTableField id="22" name="Nota Final DOP" tableColumnId="22"/>
      <queryTableField id="23" name="Manutenção" tableColumnId="23"/>
      <queryTableField id="24" name="Notas Base Cc" tableColumnId="24"/>
      <queryTableField id="25" name="Notas Base Den*" tableColumnId="25"/>
      <queryTableField id="26" name="Notas Base Ri *" tableColumnId="26"/>
      <queryTableField id="27" name="Notas Base Alt" tableColumnId="27"/>
      <queryTableField id="28" name="Nota Base A. Solo" tableColumnId="28"/>
      <queryTableField id="29" name="Qualif. Orgânica" tableColumnId="29"/>
      <queryTableField id="30" name="Nota Cc" tableColumnId="30"/>
      <queryTableField id="31" name="Nota Den" tableColumnId="31"/>
      <queryTableField id="32" name="Nota Ri" tableColumnId="32"/>
      <queryTableField id="33" name="Nota Alt" tableColumnId="33"/>
      <queryTableField id="34" name="Nota Final Cc" tableColumnId="34"/>
      <queryTableField id="35" name="Nota Final Den" tableColumnId="35"/>
      <queryTableField id="36" name="Nota Final Ri" tableColumnId="36"/>
      <queryTableField id="37" name="Nota Final Alt" tableColumnId="37"/>
      <queryTableField id="38" name="Nota Final A. Solo" tableColumnId="38"/>
      <queryTableField id="39" name="Trajétoria Ecológica" tableColumnId="39"/>
      <queryTableField id="40" name="GERAL" tableColumnId="40"/>
      <queryTableField id="41" name="CLASSIFICAÇÃO" tableColumnId="41"/>
      <queryTableField id="42" dataBound="0" tableColumnId="42"/>
      <queryTableField id="43" dataBound="0" tableColumnId="43"/>
    </queryTableFields>
  </queryTableRefresh>
  <extLst>
    <ext xmlns:x15="http://schemas.microsoft.com/office/spreadsheetml/2010/11/main" uri="{883FBD77-0823-4a55-B5E3-86C4891E6966}">
      <x15:queryTable sourceDataName="Consulta - 4  Manutenção (4)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8" backgroundRefresh="0" connectionId="15" xr16:uid="{9A90816C-3F2A-40BC-85C9-A1C7BD48D476}" autoFormatId="16" applyNumberFormats="0" applyBorderFormats="0" applyFontFormats="0" applyPatternFormats="0" applyAlignmentFormats="0" applyWidthHeightFormats="0">
  <queryTableRefresh nextId="13">
    <queryTableFields count="12">
      <queryTableField id="1" name="ID" tableColumnId="1"/>
      <queryTableField id="2" name="Produtor" tableColumnId="2"/>
      <queryTableField id="3" name="Estágio" tableColumnId="3"/>
      <queryTableField id="4" name="Intervenção" tableColumnId="4"/>
      <queryTableField id="5" name="Nº da Intervenção" tableColumnId="5"/>
      <queryTableField id="6" name="Tamanho da área (ha)" tableColumnId="6"/>
      <queryTableField id="7" name="Item" tableColumnId="7"/>
      <queryTableField id="8" name="Quantidade" tableColumnId="8"/>
      <queryTableField id="9" name="Unidade" tableColumnId="9"/>
      <queryTableField id="10" name="Valor total recebido (R$)" tableColumnId="10"/>
      <queryTableField id="11" name="Lote" tableColumnId="11"/>
      <queryTableField id="12" name="Coluna1" tableColumnId="12"/>
    </queryTableFields>
  </queryTableRefresh>
  <extLst>
    <ext xmlns:x15="http://schemas.microsoft.com/office/spreadsheetml/2010/11/main" uri="{883FBD77-0823-4a55-B5E3-86C4891E6966}">
      <x15:queryTable sourceDataName="Consulta - BD_Reflorestar (3)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backgroundRefresh="0" connectionId="13" xr16:uid="{D7374E65-CA1A-4773-9FBA-45774F3462D1}" autoFormatId="16" applyNumberFormats="0" applyBorderFormats="0" applyFontFormats="0" applyPatternFormats="0" applyAlignmentFormats="0" applyWidthHeightFormats="0">
  <queryTableRefresh nextId="8">
    <queryTableFields count="7">
      <queryTableField id="1" name="Clase" tableColumnId="1"/>
      <queryTableField id="2" name="Serviço" tableColumnId="2"/>
      <queryTableField id="3" name="Quantidade" tableColumnId="3"/>
      <queryTableField id="4" name="Unidade 2" tableColumnId="4"/>
      <queryTableField id="5" name="Valor unitário" tableColumnId="5"/>
      <queryTableField id="6" name="Referencia" tableColumnId="6"/>
      <queryTableField id="7" name="Column7" tableColumnId="7"/>
    </queryTableFields>
  </queryTableRefresh>
  <extLst>
    <ext xmlns:x15="http://schemas.microsoft.com/office/spreadsheetml/2010/11/main" uri="{883FBD77-0823-4a55-B5E3-86C4891E6966}">
      <x15:queryTable sourceDataName="Consulta - BD_Reflorestar (4)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9" backgroundRefresh="0" connectionId="17" xr16:uid="{C40F5601-EB7E-41E7-9A27-4C2A7BB69CCD}" autoFormatId="16" applyNumberFormats="0" applyBorderFormats="0" applyFontFormats="0" applyPatternFormats="0" applyAlignmentFormats="0" applyWidthHeightFormats="0">
  <queryTableRefresh nextId="7">
    <queryTableFields count="6">
      <queryTableField id="1" name="Classe" tableColumnId="1"/>
      <queryTableField id="2" name="Insumo" tableColumnId="2"/>
      <queryTableField id="3" name="Quantidade" tableColumnId="3"/>
      <queryTableField id="4" name="Unidade" tableColumnId="4"/>
      <queryTableField id="5" name="Valor unitário" tableColumnId="5"/>
      <queryTableField id="6" name="Valor Total" tableColumnId="6"/>
    </queryTableFields>
  </queryTableRefresh>
  <extLst>
    <ext xmlns:x15="http://schemas.microsoft.com/office/spreadsheetml/2010/11/main" uri="{883FBD77-0823-4a55-B5E3-86C4891E6966}">
      <x15:queryTable sourceDataName="Consulta - BD_Deslocamento (2)"/>
    </ext>
  </extLst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9" backgroundRefresh="0" connectionId="16" xr16:uid="{F4BB516F-A8CF-4C15-A389-B11844864EFD}" autoFormatId="16" applyNumberFormats="0" applyBorderFormats="0" applyFontFormats="0" applyPatternFormats="0" applyAlignmentFormats="0" applyWidthHeightFormats="0">
  <queryTableRefresh nextId="7">
    <queryTableFields count="6">
      <queryTableField id="1" name="ID" tableColumnId="1"/>
      <queryTableField id="2" name="Contrato" tableColumnId="2"/>
      <queryTableField id="3" name="Ano" tableColumnId="3"/>
      <queryTableField id="4" name="Nome" tableColumnId="4"/>
      <queryTableField id="5" name="Distancia" tableColumnId="5"/>
      <queryTableField id="6" name="Unidade" tableColumnId="6"/>
    </queryTableFields>
  </queryTableRefresh>
  <extLst>
    <ext xmlns:x15="http://schemas.microsoft.com/office/spreadsheetml/2010/11/main" uri="{883FBD77-0823-4a55-B5E3-86C4891E6966}">
      <x15:queryTable sourceDataName="Consulta - BD_Deslocamento"/>
    </ext>
  </extLst>
</queryTable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8</v>
    <v>1</v>
    <v>5</v>
  </rv>
  <rv s="1">
    <v>8</v>
    <v>1</v>
  </rv>
  <rv s="2">
    <v>13</v>
    <v>3</v>
  </rv>
</rvData>
</file>

<file path=xl/richData/rdrichvaluestructure.xml><?xml version="1.0" encoding="utf-8"?>
<rvStructures xmlns="http://schemas.microsoft.com/office/spreadsheetml/2017/richdata" count="3">
  <s t="_error">
    <k n="colOffset" t="i"/>
    <k n="errorType" t="i"/>
    <k n="rwOffset" t="i"/>
    <k n="subType" t="i"/>
  </s>
  <s t="_error">
    <k n="errorType" t="i"/>
    <k n="propagated" t="b"/>
  </s>
  <s t="_error">
    <k n="errorType" t="i"/>
    <k n="subType" t="i"/>
  </s>
</rvStructure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33E5C35-9478-41AD-B044-F57AEDB2F832}" name="Tabela10" displayName="Tabela10" ref="A1:O11" totalsRowShown="0" headerRowDxfId="239" dataDxfId="237" headerRowBorderDxfId="238">
  <autoFilter ref="A1:O11" xr:uid="{533E5C35-9478-41AD-B044-F57AEDB2F832}"/>
  <tableColumns count="15">
    <tableColumn id="1" xr3:uid="{317265B6-F896-43C2-9C91-852513F1A317}" name="ID" dataDxfId="236"/>
    <tableColumn id="2" xr3:uid="{7245562F-E875-497A-B7E6-D77A6618B1A5}" name="Produtor" dataDxfId="235">
      <calculatedColumnFormula array="1">_xlfn.UNIQUE(_xlfn._xlws.FILTER('Detalhado por Intervenção'!$B$3:$B$30,Tabela10[[#This Row],[ID]]='Detalhado por Intervenção'!$A$3:$A$30))</calculatedColumnFormula>
    </tableColumn>
    <tableColumn id="4" xr3:uid="{21034832-3856-4DFD-B468-FA509A6C5F90}" name="Tamanho da área (ha)" dataDxfId="234">
      <calculatedColumnFormula>SUMIF('Detalhado por Intervenção'!$A$3:$A$30, Tabela10[[#This Row],[ID]], 'Detalhado por Intervenção'!$E$3:$E$30)</calculatedColumnFormula>
    </tableColumn>
    <tableColumn id="5" xr3:uid="{AE1A07DC-D7EE-4883-9BAE-85F01B5E8B92}" name="Municipio" dataDxfId="233">
      <calculatedColumnFormula array="1">_xlfn.UNIQUE(_xlfn._xlws.FILTER('Detalhado por Intervenção'!$F$3:$F$30,Tabela10[[#This Row],[ID]]='Detalhado por Intervenção'!$A$3:$A$30))</calculatedColumnFormula>
    </tableColumn>
    <tableColumn id="6" xr3:uid="{2B47A5EB-7906-4116-A7EA-134978C3EC75}" name="Bacia Hidrográfica" dataDxfId="232">
      <calculatedColumnFormula array="1">_xlfn.UNIQUE(_xlfn._xlws.FILTER('Detalhado por Intervenção'!$G$3:$G$30,Tabela10[[#This Row],[ID]]='Detalhado por Intervenção'!$A$3:$A$30))</calculatedColumnFormula>
    </tableColumn>
    <tableColumn id="7" xr3:uid="{8A55F87E-9129-43BE-898E-3F213D740137}" name="Estágio" dataDxfId="231">
      <calculatedColumnFormula array="1">_xlfn.UNIQUE(_xlfn._xlws.FILTER('Detalhado por Intervenção'!$H$3:$H$30,Tabela10[[#This Row],[ID]]='Detalhado por Intervenção'!$A$3:$A$30))</calculatedColumnFormula>
    </tableColumn>
    <tableColumn id="8" xr3:uid="{635C5388-7A6B-4F26-BE8E-3FA5E7FE55C3}" name="Latitude" dataDxfId="230">
      <calculatedColumnFormula array="1">_xlfn.UNIQUE(_xlfn._xlws.FILTER('Detalhado por Intervenção'!$I$3:$I$30,Tabela10[[#This Row],[ID]]='Detalhado por Intervenção'!$A$3:$A$30))</calculatedColumnFormula>
    </tableColumn>
    <tableColumn id="9" xr3:uid="{41217BDE-1E79-42E8-8CFC-546AD086D31A}" name="Longitude" dataDxfId="229">
      <calculatedColumnFormula array="1">_xlfn.UNIQUE(_xlfn._xlws.FILTER('Detalhado por Intervenção'!$J$3:$J$30,Tabela10[[#This Row],[ID]]='Detalhado por Intervenção'!$A$3:$A$30))</calculatedColumnFormula>
    </tableColumn>
    <tableColumn id="17" xr3:uid="{29D6FF08-9A2F-4D3B-8625-F54769403804}" name="Distância (km)" dataDxfId="228">
      <calculatedColumnFormula array="1">_xlfn.UNIQUE(_xlfn._xlws.FILTER('Detalhado por Intervenção'!$T$3:$T$30,Tabela10[[#This Row],[ID]]='Detalhado por Intervenção'!$A$3:$A$30))</calculatedColumnFormula>
    </tableColumn>
    <tableColumn id="10" xr3:uid="{7791E442-A4B1-4664-9CB0-D3A16B8AC298}" name="Valor total recebido  REFLORESTAR(R$)" dataDxfId="227" dataCellStyle="Moeda">
      <calculatedColumnFormula>SUMIF('Detalhado por Intervenção'!$A$3:$A$30, Tabela10[[#This Row],[ID]], 'Detalhado por Intervenção'!$S$3:$S$30)</calculatedColumnFormula>
    </tableColumn>
    <tableColumn id="12" xr3:uid="{266E8EF5-2C67-4307-9AEF-9780D228C8F0}" name="Qtd Mudas Estimadas nas Intervenções" dataDxfId="226">
      <calculatedColumnFormula>SUMIF('Detalhado por Intervenção'!$A$3:$A$30, Tabela10[[#This Row],[ID]], 'Detalhado por Intervenção'!$Y$3:$Y$30)</calculatedColumnFormula>
    </tableColumn>
    <tableColumn id="13" xr3:uid="{950176C2-1F4D-4F44-9756-2A80363F7C2B}" name="Qtd Mudas para Plantar" dataDxfId="225">
      <calculatedColumnFormula>IF(SUMIF('Detalhado por Intervenção'!$A$3:$A$30, Tabela10[[#This Row],[ID]], 'Detalhado por Intervenção'!$Z$3:$Z$30)&lt;0,"",SUMIF('Detalhado por Intervenção'!$A$3:$A$30, Tabela10[[#This Row],[ID]], 'Detalhado por Intervenção'!$Z$3:$Z$30))</calculatedColumnFormula>
    </tableColumn>
    <tableColumn id="14" xr3:uid="{085B4B78-B3AC-4CBD-ADD9-87754C5D9267}" name="Custos de Insumos" dataDxfId="224" dataCellStyle="Moeda">
      <calculatedColumnFormula array="1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calculatedColumnFormula>
    </tableColumn>
    <tableColumn id="15" xr3:uid="{CF1E3638-CEC2-496C-8AF9-AF4D18C908F3}" name="Custos de Serviços" dataDxfId="223" dataCellStyle="Moeda">
      <calculatedColumnFormula array="1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calculatedColumnFormula>
    </tableColumn>
    <tableColumn id="16" xr3:uid="{65195D44-282E-4DFA-94EA-60389485A239}" name="VALOR TOTAL" dataDxfId="222" dataCellStyle="Moeda">
      <calculatedColumnFormula>SUM(Tabela10[[#This Row],[Custos de Insumos]:[Custos de Serviços]])</calculatedColumnFormula>
    </tableColumn>
  </tableColumns>
  <tableStyleInfo name="TableStyleMedium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F5AB21E-1FA5-467C-ABAD-266D23AD84B6}" name="BD_Reflorestar__4" displayName="BD_Reflorestar__4" ref="N1:T29" tableType="queryTable" totalsRowShown="0">
  <autoFilter ref="N1:T29" xr:uid="{5F5AB21E-1FA5-467C-ABAD-266D23AD84B6}"/>
  <tableColumns count="7">
    <tableColumn id="1" xr3:uid="{E024D8EF-3074-46B2-B6F8-83A80B3E8D5E}" uniqueName="1" name="Clase" queryTableFieldId="1" dataDxfId="13"/>
    <tableColumn id="2" xr3:uid="{455A116E-054A-40BB-84F4-FE370B54F87E}" uniqueName="2" name="Serviço" queryTableFieldId="2" dataDxfId="12"/>
    <tableColumn id="3" xr3:uid="{362FDFC7-B04D-4E33-A1AE-FD3ADDABE101}" uniqueName="3" name="Quantidade" queryTableFieldId="3"/>
    <tableColumn id="4" xr3:uid="{1BBCE8D4-213A-43D9-9519-13D9E713B93D}" uniqueName="4" name="Unidade 2" queryTableFieldId="4" dataDxfId="11"/>
    <tableColumn id="5" xr3:uid="{D58D6636-40CE-48BE-9973-FFCD538EA7D0}" uniqueName="5" name="Valor unitário" queryTableFieldId="5" dataDxfId="10" dataCellStyle="Moeda"/>
    <tableColumn id="6" xr3:uid="{3E00E1F2-8A88-41D9-8FAE-60722D4284D5}" uniqueName="6" name="Referencia" queryTableFieldId="6"/>
    <tableColumn id="7" xr3:uid="{33E851FF-5A0D-4604-B535-BC9CBA3AB273}" uniqueName="7" name="Column7" queryTableFieldId="7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B5C970C-B561-4211-9C5F-4A27E3F91AAD}" name="BD_Deslocamento__2" displayName="BD_Deslocamento__2" ref="V1:AA10" tableType="queryTable" totalsRowShown="0">
  <autoFilter ref="V1:AA10" xr:uid="{BB5C970C-B561-4211-9C5F-4A27E3F91AAD}"/>
  <tableColumns count="6">
    <tableColumn id="1" xr3:uid="{55B41B83-464A-4380-A8E0-A3283F20782D}" uniqueName="1" name="Classe" queryTableFieldId="1" dataDxfId="9"/>
    <tableColumn id="2" xr3:uid="{86A935E7-1016-4CE3-BDC0-1322882B5EA6}" uniqueName="2" name="Insumo" queryTableFieldId="2" dataDxfId="8"/>
    <tableColumn id="3" xr3:uid="{1D10594B-2FBD-4C60-9653-C292D6A75715}" uniqueName="3" name="Quantidade" queryTableFieldId="3"/>
    <tableColumn id="4" xr3:uid="{03CEAE6E-ED44-4C09-BB67-1B1A18C6C506}" uniqueName="4" name="Unidade" queryTableFieldId="4" dataDxfId="7"/>
    <tableColumn id="5" xr3:uid="{8E0E1ECE-26E7-44DF-8EF5-BDDB34D7B4EF}" uniqueName="5" name="Valor unitário" queryTableFieldId="5" dataDxfId="6"/>
    <tableColumn id="6" xr3:uid="{15F30F7C-9FCD-47FE-8B7C-D9E6045C3EFE}" uniqueName="6" name="Valor Total" queryTableFieldId="6" dataDxfId="5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6D910D9-397D-4263-8B0F-4113C0DD9D92}" name="BD_Deslocamento" displayName="BD_Deslocamento" ref="A1:F65" tableType="queryTable" totalsRowShown="0">
  <autoFilter ref="A1:F65" xr:uid="{C6D910D9-397D-4263-8B0F-4113C0DD9D92}"/>
  <sortState xmlns:xlrd2="http://schemas.microsoft.com/office/spreadsheetml/2017/richdata2" ref="A2:F65">
    <sortCondition ref="E1:E65"/>
  </sortState>
  <tableColumns count="6">
    <tableColumn id="1" xr3:uid="{4BED2969-0E99-4992-951C-9C308FC64754}" uniqueName="1" name="ID" queryTableFieldId="1" dataDxfId="4"/>
    <tableColumn id="2" xr3:uid="{AFED4683-0E1D-4EFC-8394-BF86538907B3}" uniqueName="2" name="Contrato" queryTableFieldId="2"/>
    <tableColumn id="3" xr3:uid="{33FEF2A4-3CD8-440F-A360-6809E3ED0C50}" uniqueName="3" name="Ano" queryTableFieldId="3"/>
    <tableColumn id="4" xr3:uid="{A2A64EED-9DFF-4038-AF40-5807C668F9E0}" uniqueName="4" name="Nome" queryTableFieldId="4" dataDxfId="3"/>
    <tableColumn id="5" xr3:uid="{4DD4C5F1-2CC7-4D25-984C-798945D16874}" uniqueName="5" name="Distancia" queryTableFieldId="5"/>
    <tableColumn id="6" xr3:uid="{B429A664-FCC6-4656-9422-E40B10EE7ADA}" uniqueName="6" name="Unidade" queryTableFieldId="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2CC4E0B-7A84-4440-86A4-A0CBDB787016}" name="Tabela1" displayName="Tabela1" ref="A1:AA65" tableType="queryTable" totalsRowShown="0">
  <autoFilter ref="A1:AA65" xr:uid="{62CC4E0B-7A84-4440-86A4-A0CBDB787016}"/>
  <sortState xmlns:xlrd2="http://schemas.microsoft.com/office/spreadsheetml/2017/richdata2" ref="A2:AA65">
    <sortCondition ref="A1:A65"/>
  </sortState>
  <tableColumns count="27">
    <tableColumn id="1" xr3:uid="{92BEF947-768A-42AC-9D77-2CB8146579B0}" uniqueName="1" name="ID" queryTableFieldId="1" dataDxfId="221"/>
    <tableColumn id="2" xr3:uid="{1ED0194F-C45D-4D79-8C58-D4ED0B9CF4E1}" uniqueName="2" name="Contrato" queryTableFieldId="2"/>
    <tableColumn id="3" xr3:uid="{BC2B26B7-076C-4394-B0F0-958F14D0DD6A}" uniqueName="3" name="Ano" queryTableFieldId="3"/>
    <tableColumn id="4" xr3:uid="{8DADF994-E03F-4CE2-B660-2D7C13985BF7}" uniqueName="4" name="Município" queryTableFieldId="4" dataDxfId="220"/>
    <tableColumn id="5" xr3:uid="{B34679A2-C116-4333-84C7-C3AB8DA311A5}" uniqueName="5" name="Nome" queryTableFieldId="5" dataDxfId="219"/>
    <tableColumn id="6" xr3:uid="{EDA5EAC1-FD01-43D7-ABED-D1196F47BD92}" uniqueName="6" name="Bacia Hidrográfica" queryTableFieldId="6" dataDxfId="218"/>
    <tableColumn id="7" xr3:uid="{B2524D66-4036-4E99-B545-989BC98654A6}" uniqueName="7" name="REC" queryTableFieldId="7"/>
    <tableColumn id="8" xr3:uid="{78953B32-8DAE-4391-9E00-EA267569564E}" uniqueName="8" name="REC APP" queryTableFieldId="8" dataDxfId="217"/>
    <tableColumn id="9" xr3:uid="{0E269BE7-6916-4278-AB52-51937593B416}" uniqueName="9" name="REG" queryTableFieldId="9"/>
    <tableColumn id="10" xr3:uid="{2F1F004B-051A-44DB-8CA8-660496C5C1D7}" uniqueName="10" name="REG APP" queryTableFieldId="10" dataDxfId="216"/>
    <tableColumn id="11" xr3:uid="{4608AF5B-9956-4909-9B65-6933D0069948}" uniqueName="11" name="SAF" queryTableFieldId="11"/>
    <tableColumn id="12" xr3:uid="{DD62D3E4-19CE-4C64-91A9-9FAB6AB06BCE}" uniqueName="12" name="SAF APP" queryTableFieldId="12"/>
    <tableColumn id="13" xr3:uid="{DB815722-B2B4-4253-AA51-0612AB17BCFF}" uniqueName="13" name="Total" queryTableFieldId="13"/>
    <tableColumn id="14" xr3:uid="{D2F0735A-0A37-4A22-870A-AFEEFFF7CC83}" uniqueName="14" name="Estágio " queryTableFieldId="14" dataDxfId="215"/>
    <tableColumn id="15" xr3:uid="{694D790A-C127-49A2-8095-9B96ED3FF22D}" uniqueName="15" name="Fase final" queryTableFieldId="15" dataDxfId="214"/>
    <tableColumn id="16" xr3:uid="{47C9D87D-930B-47F5-9850-8D52D83EEF97}" uniqueName="16" name="Fase atendimento" queryTableFieldId="16" dataDxfId="213"/>
    <tableColumn id="17" xr3:uid="{1BEA91B8-27E3-4926-B35C-743B243CC1DC}" uniqueName="17" name="Lat" queryTableFieldId="17"/>
    <tableColumn id="18" xr3:uid="{7740CE30-B5A2-4120-8580-8358CFB0F1CB}" uniqueName="18" name="Long" queryTableFieldId="18"/>
    <tableColumn id="19" xr3:uid="{2A705BE3-911E-45AD-906A-12F734E460C3}" uniqueName="19" name="Mudas" queryTableFieldId="19"/>
    <tableColumn id="20" xr3:uid="{1546E002-DBA4-4B6E-8583-8E470FDF35DA}" uniqueName="20" name="Cerca" queryTableFieldId="20"/>
    <tableColumn id="21" xr3:uid="{4B849EF3-5DBA-40D0-960E-605DF442E958}" uniqueName="21" name="Nº de parcelas" queryTableFieldId="21"/>
    <tableColumn id="22" xr3:uid="{9A496BEE-CE98-4E2B-AEB2-D84ADC30DE80}" uniqueName="22" name="Data planejada" queryTableFieldId="22" dataDxfId="212"/>
    <tableColumn id="23" xr3:uid="{1439AD58-F006-4FE8-9274-E904242D9919}" uniqueName="23" name="Data realizada" queryTableFieldId="23" dataDxfId="211"/>
    <tableColumn id="24" xr3:uid="{4AE08EA2-55EF-4AEF-91B1-E6C8C812F2BE}" uniqueName="24" name="Valido Total" queryTableFieldId="24"/>
    <tableColumn id="25" xr3:uid="{4C8CE07E-7736-4FC1-A88D-118804FECCD6}" uniqueName="25" name="Visitado" queryTableFieldId="25" dataDxfId="210"/>
    <tableColumn id="26" xr3:uid="{DD41B265-3565-49A6-9689-4802FBE599C3}" uniqueName="26" name="Equipe" queryTableFieldId="26" dataDxfId="209"/>
    <tableColumn id="27" xr3:uid="{782CADE3-910F-4E2D-A79F-95310F2E56CD}" uniqueName="27" name="3º" queryTableFieldId="2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AE84BDD-C26F-49E4-B3CA-420AA9351DFA}" name="GERAL__2" displayName="GERAL__2" ref="A1:BV86" totalsRowShown="0" headerRowDxfId="208">
  <autoFilter ref="A1:BV86" xr:uid="{5AE84BDD-C26F-49E4-B3CA-420AA9351DFA}"/>
  <sortState xmlns:xlrd2="http://schemas.microsoft.com/office/spreadsheetml/2017/richdata2" ref="A2:BV86">
    <sortCondition ref="A1:A86"/>
  </sortState>
  <tableColumns count="74">
    <tableColumn id="1" xr3:uid="{30A150F1-7FEA-4B15-AE1C-548DA0225D75}" name="ID" dataDxfId="207"/>
    <tableColumn id="2" xr3:uid="{35569FE1-DBA8-431E-8B87-A8E109143198}" name="Produtor" dataDxfId="206"/>
    <tableColumn id="3" xr3:uid="{66873F98-6FA9-4A9B-8B77-DC91932915ED}" name="Estágio" dataDxfId="205"/>
    <tableColumn id="4" xr3:uid="{0C51CC82-691F-4024-819D-BA9682F53FCC}" name="Intervenção" dataDxfId="204"/>
    <tableColumn id="5" xr3:uid="{AE3B737B-ED3E-42AA-8E78-5262951BCE38}" name="Nº da Intervenção" dataDxfId="203"/>
    <tableColumn id="6" xr3:uid="{04D4ED39-FD28-467B-A07A-ACD32AE68BF8}" name="Tamanho da área (ha)" dataDxfId="202"/>
    <tableColumn id="7" xr3:uid="{56A67D95-CD26-457D-BB5F-1C9BB3D5416A}" name="Muda" dataDxfId="201"/>
    <tableColumn id="8" xr3:uid="{0C1A3F1D-FE7A-4C24-84DC-36DDEE2A766F}" name="Cerca" dataDxfId="200"/>
    <tableColumn id="9" xr3:uid="{3A4485E1-0E4C-4127-BC60-F18DAE9FB9E3}" name="PSA LP" dataDxfId="199" dataCellStyle="Moeda"/>
    <tableColumn id="10" xr3:uid="{0BC6DE95-B18E-47A0-807C-1E841B6FCADD}" name="Formicida" dataDxfId="198"/>
    <tableColumn id="11" xr3:uid="{708CF507-A357-4A08-967A-7328F490901D}" name="Hidrogel" dataDxfId="197"/>
    <tableColumn id="12" xr3:uid="{639E6676-2CA7-48FB-B7A5-9D73555B560F}" name="Adubo" dataDxfId="196"/>
    <tableColumn id="13" xr3:uid="{DBA6779C-9608-49F7-83A7-75821ACF3764}" name="Assistência técnica" dataDxfId="195"/>
    <tableColumn id="14" xr3:uid="{B4CD69E7-FB40-4256-86FE-2B98167008F9}" name="Herbicida" dataDxfId="194"/>
    <tableColumn id="15" xr3:uid="{C9C25489-F8AD-40DA-B944-AE2D6324DC10}" name="Valor total recebido (R$)" dataDxfId="193" dataCellStyle="Moeda"/>
    <tableColumn id="16" xr3:uid="{685676D1-CB3C-404E-9E6C-1C2AF22B0210}" name="Lote" dataDxfId="192"/>
    <tableColumn id="17" xr3:uid="{77D836CB-5E25-43A1-B703-0B02E57EEC58}" name="SEP" dataDxfId="191"/>
    <tableColumn id="18" xr3:uid="{ABDC637A-E6A0-47D8-9D59-E3EC98B44B16}" name="Nota Ic" dataDxfId="190"/>
    <tableColumn id="19" xr3:uid="{87BEBC65-6821-4F94-9B9F-101CE73F55B3}" name="Qtd de Cerca para Recuperação"/>
    <tableColumn id="20" xr3:uid="{2D84EA18-D387-4340-A3C2-CB8FDF8D6FEC}" name="Nota Ac" dataDxfId="189"/>
    <tableColumn id="21" xr3:uid="{50614842-2BA4-4D67-B570-4BB4F5DBDE00}" name="Nota EEIn" dataDxfId="188"/>
    <tableColumn id="22" xr3:uid="{DD7C2597-9499-4240-9FFF-0ED8F75F90AC}" name="Nota Of" dataDxfId="187"/>
    <tableColumn id="23" xr3:uid="{5EC77B99-3392-4A13-9FAB-117F48C98046}" name="Nota DOP" dataDxfId="186"/>
    <tableColumn id="24" xr3:uid="{C6641BFC-6AFB-4C8E-BD28-89C4393E63FB}" name="Manutenção" dataDxfId="185"/>
    <tableColumn id="25" xr3:uid="{7AFD832D-D577-469C-B25B-ABA6E8DD6871}" name="Nota Cc" dataDxfId="184"/>
    <tableColumn id="26" xr3:uid="{BA090EA7-0C6A-438C-8753-5C37269CB356}" name="Nota Den" dataDxfId="183"/>
    <tableColumn id="27" xr3:uid="{22A845C6-5C65-4C23-A289-6F0A2EC0E1B1}" name="Nota Ri" dataDxfId="182"/>
    <tableColumn id="28" xr3:uid="{1345F883-25FF-4E5D-9A3C-81B146BC0DD1}" name="Nota Alt" dataDxfId="181"/>
    <tableColumn id="29" xr3:uid="{3EA1FF7D-EA9E-4B56-8F35-F2E2AF18CB13}" name="Trajetória Ecológica" dataDxfId="180"/>
    <tableColumn id="30" xr3:uid="{857892FD-D123-4ECB-8DCD-C645D5C8638A}" name="Mudas" dataDxfId="179"/>
    <tableColumn id="31" xr3:uid="{DF687982-1DA2-4461-B5C8-01AF093532B8}" name="Adubação Cobertura" dataDxfId="178"/>
    <tableColumn id="32" xr3:uid="{BABB1EF8-1B73-49E7-99D4-B7943D5F2C5C}" name="Coroamento manual ano 1" dataDxfId="177"/>
    <tableColumn id="33" xr3:uid="{C8EE8DDC-6736-49F1-8977-2C710DD688B0}" name="Coroamento manual ano 2" dataDxfId="176"/>
    <tableColumn id="34" xr3:uid="{DC76537E-4FFC-4AE1-996B-FA49F9B1E83D}" name="Roçada semi mecanizada" dataDxfId="175"/>
    <tableColumn id="35" xr3:uid="{014E5DE4-3C69-4152-ABCC-B8E3BF130D9E}" name="Controle de Formigas" dataDxfId="174"/>
    <tableColumn id="36" xr3:uid="{3FBD6590-3F67-41F5-8B80-548A5E02A8B9}" name="Adubação plantio" dataDxfId="173"/>
    <tableColumn id="37" xr3:uid="{74A45AB5-5980-423E-9065-6E1AF6739BA7}" name="Semente" dataDxfId="172"/>
    <tableColumn id="38" xr3:uid="{CF487E6E-D7B7-42AD-B277-72E0CAF3978D}" name="cerca2" dataDxfId="171"/>
    <tableColumn id="39" xr3:uid="{A372E1A6-1E63-421A-9E61-DCFA69D7A0A9}" name="Deslocamento" dataDxfId="170"/>
    <tableColumn id="40" xr3:uid="{956C7FA0-07B6-41C1-9D06-3F3B0EB018FB}" name="cont" dataDxfId="169"/>
    <tableColumn id="41" xr3:uid="{095A08DD-D103-4CDF-B480-A4EA99218058}" name="Quantidade de Parcelas" dataDxfId="168"/>
    <tableColumn id="42" xr3:uid="{ED172965-4F16-4ED9-B346-CAD7017323BA}" name="Quantidade de Individuos" dataDxfId="167"/>
    <tableColumn id="43" xr3:uid="{CB5F8560-BB71-46C4-B778-0966E52BC288}" name="Quantidade de Espécies" dataDxfId="166"/>
    <tableColumn id="44" xr3:uid="{03EC70B7-4A36-46D9-9133-D8EAD1EC6CBF}" name="Altura das Mudas" dataDxfId="165"/>
    <tableColumn id="45" xr3:uid="{11F4D6F3-3AF7-473D-BA62-C84101FFE08C}" name="Qtd Mudas Estimadas Intervenção" dataDxfId="164"/>
    <tableColumn id="46" xr3:uid="{6DC62D3B-DBA8-454F-9625-45E0DEE6687E}" name="Qtd Mudas Plantio" dataDxfId="163"/>
    <tableColumn id="47" xr3:uid="{FDDC67BD-ABE4-408F-9812-667E735C73F7}" name="Adubação Cobertura (R$)" dataDxfId="162" dataCellStyle="Moeda"/>
    <tableColumn id="48" xr3:uid="{6DBB25E3-9CF0-4897-A41A-E8F726AAD563}" name="Adubação plantio (R$)" dataDxfId="161" dataCellStyle="Moeda"/>
    <tableColumn id="49" xr3:uid="{4CE43434-945F-4A69-AD23-9E5D81B1BB07}" name="Custo de Mudas(R$)" dataDxfId="160" dataCellStyle="Moeda"/>
    <tableColumn id="50" xr3:uid="{E898FA33-58E0-44F9-9D3F-4275C376FEE4}" name="Semente (R$)" dataDxfId="159" dataCellStyle="Moeda"/>
    <tableColumn id="51" xr3:uid="{468E56E7-E191-4EDD-9ADD-ECF2DD535876}" name="Controle de Formigas (R$)" dataDxfId="158" dataCellStyle="Moeda"/>
    <tableColumn id="52" xr3:uid="{0C36EBE6-C7D5-4DFE-8BAD-4055434F319B}" name="Coroamento manual ano 1 (R$)" dataDxfId="157" dataCellStyle="Moeda"/>
    <tableColumn id="53" xr3:uid="{3A2FDA1A-3FBB-44D6-AFC1-EF88907355D1}" name="Coroamento manual ano 2 (R$)" dataDxfId="156" dataCellStyle="Moeda"/>
    <tableColumn id="54" xr3:uid="{CBABDCAD-3831-4A15-8559-97981B6831ED}" name="Roçada semi mecanizada Ano 1(R$)" dataDxfId="155" dataCellStyle="Moeda"/>
    <tableColumn id="55" xr3:uid="{FF3FB3FC-D6B6-4442-A575-E64D7FB90B5B}" name="Roçada semi mecanizada Ano 2(R$)" dataDxfId="154" dataCellStyle="Moeda"/>
    <tableColumn id="56" xr3:uid="{63FFF640-1015-4204-A418-DF37D4C2C00E}" name="Construção da Cerca" dataDxfId="153" dataCellStyle="Moeda"/>
    <tableColumn id="57" xr3:uid="{316A487D-F592-4FDB-A45C-721CEAA36730}" name="Plantio" dataDxfId="152" dataCellStyle="Moeda"/>
    <tableColumn id="58" xr3:uid="{CF409644-0C2D-4025-907D-FFC90A93F322}" name="Adubação de Cobertura" dataDxfId="151" dataCellStyle="Moeda"/>
    <tableColumn id="59" xr3:uid="{C424A0E1-79AF-444E-B9F9-7653AFC0D349}" name="Cosntrução de Aceiro" dataDxfId="150" dataCellStyle="Moeda"/>
    <tableColumn id="60" xr3:uid="{E36F04D3-25ED-45D0-A695-5F5043637E5C}" name="Combate de Formigas" dataDxfId="149" dataCellStyle="Moeda"/>
    <tableColumn id="61" xr3:uid="{DA7E43DD-99F8-4423-BF82-A549AD28741E}" name="Aplicação de Herbicida" dataDxfId="148" dataCellStyle="Moeda"/>
    <tableColumn id="62" xr3:uid="{39B5700D-B71B-4567-AF09-6CB16D2CDFCE}" name="Retirada de amostras de solo para análise" dataDxfId="147" dataCellStyle="Moeda"/>
    <tableColumn id="63" xr3:uid="{71C76993-0A58-42CB-9199-1C90166BCA94}" name="Gerente de operações" dataDxfId="146" dataCellStyle="Moeda"/>
    <tableColumn id="64" xr3:uid="{571FD7AA-9AC8-41FC-8F1F-C07B312F3098}" name="Coordenador de campo" dataDxfId="145" dataCellStyle="Moeda"/>
    <tableColumn id="65" xr3:uid="{CDCCEDD7-41E7-49E5-BA35-0EA5BE1BB869}" name="Operador de campo" dataDxfId="144" dataCellStyle="Moeda"/>
    <tableColumn id="66" xr3:uid="{D4084C4A-08A8-427D-AD3B-9D072F6C81FA}" name="Deslocamento Custo (R$)" dataDxfId="143" dataCellStyle="Moeda"/>
    <tableColumn id="67" xr3:uid="{6A6CB872-109E-4DC5-97D7-B89054AA1B18}" name="Alimentação" dataDxfId="142" dataCellStyle="Moeda"/>
    <tableColumn id="68" xr3:uid="{DD33DFB9-E379-49D2-9FD3-2BD58B1A5F0A}" name="Lucro" dataDxfId="141" dataCellStyle="Moeda"/>
    <tableColumn id="69" xr3:uid="{76991F65-59B1-40C1-98B9-7B550FC56A8D}" name="Impostos" dataDxfId="140" dataCellStyle="Moeda"/>
    <tableColumn id="70" xr3:uid="{3F9BDABF-41F6-42C3-A407-1E5D6C5C41FA}" name="VALOR FINAL" dataDxfId="139" dataCellStyle="Moeda"/>
    <tableColumn id="71" xr3:uid="{25600FDA-7F37-45B8-A0A9-7B2491F2CAF2}" name="ORÇAMENTO" dataDxfId="138" dataCellStyle="Moeda"/>
    <tableColumn id="72" xr3:uid="{DCC62F21-E496-4D92-AC98-BFF9AF93B807}" name="%" dataDxfId="137"/>
    <tableColumn id="73" xr3:uid="{9FFA8CC1-684E-4C71-BC32-E4E2CFB09150}" name="Column73" dataDxfId="136"/>
    <tableColumn id="74" xr3:uid="{5574E462-5FFB-4099-8C65-F2208A2A7D60}" name="DIA" dataDxfId="13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65F3CFA-8E5F-4183-8919-1D06E11507CD}" name="PLANILHA_AR" displayName="PLANILHA_AR" ref="A1:AF160" tableType="queryTable" totalsRowShown="0" headerRowDxfId="134" dataDxfId="133">
  <autoFilter ref="A1:AF160" xr:uid="{365F3CFA-8E5F-4183-8919-1D06E11507CD}"/>
  <sortState xmlns:xlrd2="http://schemas.microsoft.com/office/spreadsheetml/2017/richdata2" ref="A2:AF160">
    <sortCondition ref="A1:A160"/>
  </sortState>
  <tableColumns count="32">
    <tableColumn id="1" xr3:uid="{2B6B8C49-8BD4-4646-B574-84D5551E4B1F}" uniqueName="1" name="ID Propriedade" queryTableFieldId="1" dataDxfId="132"/>
    <tableColumn id="2" xr3:uid="{1497556A-C905-42F9-A24A-C8BD32E5E379}" uniqueName="2" name="Nome" queryTableFieldId="2" dataDxfId="131"/>
    <tableColumn id="3" xr3:uid="{B290194A-7FBC-4B9A-95B4-44BCCAB8A171}" uniqueName="3" name="Intervenção" queryTableFieldId="3" dataDxfId="130"/>
    <tableColumn id="4" xr3:uid="{85C768ED-B8EE-4215-B7DA-EF09D7C2339F}" uniqueName="4" name="Nº da Intervenção" queryTableFieldId="4" dataDxfId="129"/>
    <tableColumn id="5" xr3:uid="{687CE6C6-CE87-4DD8-B8C8-BAF76DAD5B1B}" uniqueName="5" name="Área" queryTableFieldId="5" dataDxfId="128"/>
    <tableColumn id="6" xr3:uid="{C630EE0A-2E12-4A75-9EFC-AD7313D48CBD}" uniqueName="6" name="Quantidade de Parcelas" queryTableFieldId="6" dataDxfId="127"/>
    <tableColumn id="7" xr3:uid="{DE0ECA0E-71D8-4C7B-9946-01EBED5BD479}" uniqueName="7" name="Quantidade de Individuos" queryTableFieldId="7" dataDxfId="126"/>
    <tableColumn id="8" xr3:uid="{FDEE32D7-C5CF-4C2D-9D08-C52B9A9FD589}" uniqueName="8" name="Quantidade de Espécies" queryTableFieldId="8" dataDxfId="125"/>
    <tableColumn id="9" xr3:uid="{C1BA6A57-AE55-4009-8EA7-35974CF4DC00}" uniqueName="9" name="Integridade de Cerca" queryTableFieldId="9" dataDxfId="124"/>
    <tableColumn id="10" xr3:uid="{CED8EF65-9C82-4D92-B671-51DB3B608CF3}" uniqueName="10" name="Animais de Criação" queryTableFieldId="10" dataDxfId="123"/>
    <tableColumn id="11" xr3:uid="{5DC5B9AE-CA31-47B8-BACD-3602AB82FEC9}" uniqueName="11" name="Especies Exoticas Invasoras" queryTableFieldId="11" dataDxfId="122"/>
    <tableColumn id="12" xr3:uid="{B2847EA3-7A26-4C8F-97F7-C2AB3575DCBE}" uniqueName="12" name="Ocorrência de Fogo" queryTableFieldId="12" dataDxfId="121"/>
    <tableColumn id="13" xr3:uid="{76D8878E-02CC-4595-B1FA-6EE412D24401}" uniqueName="13" name="Danos Ocasionados por Praga" queryTableFieldId="13" dataDxfId="120"/>
    <tableColumn id="14" xr3:uid="{5735F714-A32B-4D28-8BAE-33F779D69054}" uniqueName="14" name="Eixo de Manutenção" queryTableFieldId="14" dataDxfId="119"/>
    <tableColumn id="15" xr3:uid="{A15C864F-66B8-4004-B8C6-385EDEA198AE}" uniqueName="15" name="Nota Final Cc" queryTableFieldId="15" dataDxfId="118"/>
    <tableColumn id="16" xr3:uid="{26B99F91-4749-4502-BC3F-5ABC315875DC}" uniqueName="16" name="Nota Final Den" queryTableFieldId="16" dataDxfId="117"/>
    <tableColumn id="17" xr3:uid="{A542C82F-CBCA-4275-BD62-9C2AB0FC4FF3}" uniqueName="17" name="Nota Final Ri" queryTableFieldId="17" dataDxfId="116"/>
    <tableColumn id="18" xr3:uid="{48492C33-B05D-497C-96BB-D9A01DABBF6F}" uniqueName="18" name="Nota Final Alt" queryTableFieldId="18" dataDxfId="115"/>
    <tableColumn id="19" xr3:uid="{C646C607-5395-42CF-98D8-94628A04759D}" uniqueName="19" name="Nota Final A. Solo" queryTableFieldId="19" dataDxfId="114"/>
    <tableColumn id="20" xr3:uid="{6CC8C04F-9802-4F8F-BD3C-B2E9D846DB94}" uniqueName="20" name="Trajétoria Ecológica" queryTableFieldId="20" dataDxfId="113"/>
    <tableColumn id="21" xr3:uid="{8C04C920-FF5E-457E-8775-42EA0052587A}" uniqueName="21" name="Deslocamento" queryTableFieldId="21" dataDxfId="112"/>
    <tableColumn id="22" xr3:uid="{158946FC-6913-4ACB-9E56-F582C6364D1F}" uniqueName="22" name="Muda" queryTableFieldId="33"/>
    <tableColumn id="23" xr3:uid="{BCB0DB20-83B5-4C19-B887-FCE28EEB43BF}" uniqueName="23" name="Cerca" queryTableFieldId="23" dataDxfId="111"/>
    <tableColumn id="24" xr3:uid="{995CB4BD-6BE6-4D0D-A83E-EFBAA30CEEED}" uniqueName="24" name="PSA LP" queryTableFieldId="24" dataDxfId="110"/>
    <tableColumn id="25" xr3:uid="{DED2D772-FB5C-4608-A699-AF4AFBC60C7C}" uniqueName="25" name="Formicida" queryTableFieldId="25" dataDxfId="109"/>
    <tableColumn id="26" xr3:uid="{44FF7C54-C72D-48FC-8C6D-8FEA1EC8AFEB}" uniqueName="26" name="Hidrogel" queryTableFieldId="26" dataDxfId="108"/>
    <tableColumn id="27" xr3:uid="{1C85017E-3F5D-45D3-AF9A-757FACCF8A7E}" uniqueName="27" name="Adubo" queryTableFieldId="27" dataDxfId="107"/>
    <tableColumn id="28" xr3:uid="{600DB0EC-6845-4F5B-A042-992A0C1BFF26}" uniqueName="28" name="Assistência técnica" queryTableFieldId="28" dataDxfId="106"/>
    <tableColumn id="29" xr3:uid="{4826D4DA-DFDF-4A19-8E51-562C4FCC53EB}" uniqueName="29" name="Herbicida" queryTableFieldId="29" dataDxfId="105"/>
    <tableColumn id="30" xr3:uid="{D2AF8C59-4BC9-4090-8C75-48FB45DC6479}" uniqueName="30" name="Valor total recebido (R$)" queryTableFieldId="30" dataDxfId="104"/>
    <tableColumn id="31" xr3:uid="{8151921D-A337-4D26-B08B-6EE5A0EA17FE}" uniqueName="31" name="Plantas Estimadas" queryTableFieldId="31" dataDxfId="103"/>
    <tableColumn id="32" xr3:uid="{66914F81-E459-416C-957D-E416D5E860E3}" uniqueName="32" name="(%) mudas a plantar" queryTableFieldId="32" dataDxfId="10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F3014DC-E592-46D4-9064-2B99B4A00E36}" name="Tabela7" displayName="Tabela7" ref="AH1:AI7" totalsRowShown="0" headerRowDxfId="101" dataDxfId="100">
  <autoFilter ref="AH1:AI7" xr:uid="{EF3014DC-E592-46D4-9064-2B99B4A00E36}"/>
  <tableColumns count="2">
    <tableColumn id="1" xr3:uid="{73DC5067-6254-4B08-B37A-7A1AF2BED7E8}" name="Estágio" dataDxfId="99"/>
    <tableColumn id="2" xr3:uid="{6DF4E407-BB15-400F-8BC4-6DB06A59C743}" name="Mensagem" dataDxfId="9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E198E80-2B4A-4DF9-9CC3-331A64AD415E}" name="Tabela2" displayName="Tabela2" ref="A2:AZ30" totalsRowShown="0" headerRowDxfId="97" tableBorderDxfId="96" headerRowCellStyle="Moeda">
  <autoFilter ref="A2:AZ30" xr:uid="{9E198E80-2B4A-4DF9-9CC3-331A64AD415E}"/>
  <tableColumns count="52">
    <tableColumn id="1" xr3:uid="{AC3164B4-E307-427A-AD8A-1B65FC1F6232}" name="ID" dataDxfId="95"/>
    <tableColumn id="2" xr3:uid="{A79F433D-CD89-4F0E-ADA0-E447B085A730}" name="Produtor" dataDxfId="94"/>
    <tableColumn id="3" xr3:uid="{BB62F9CA-AE06-4DD3-8B58-76A65ED89CFC}" name="Intervenção" dataDxfId="93"/>
    <tableColumn id="4" xr3:uid="{6B3395D8-2CB2-498F-91C4-4D45F77FE3D1}" name="Nº da Intervenção" dataDxfId="92"/>
    <tableColumn id="5" xr3:uid="{C0E134F2-1408-487E-B2E5-BC114B34CCF0}" name="Tamanho da área (ha)" dataDxfId="91">
      <calculatedColumnFormula array="1">_xlfn.UNIQUE(_xlfn._xlws.FILTER(GERAL__2[Tamanho da área (ha)],('Detalhado por Intervenção'!$A3=GERAL__2[ID])*('Detalhado por Intervenção'!$C3=GERAL__2[Intervenção])*('Detalhado por Intervenção'!$D3=GERAL__2[Nº da Intervenção])))</calculatedColumnFormula>
    </tableColumn>
    <tableColumn id="6" xr3:uid="{0C085FAE-14BE-4C41-B53F-6D867B8FB263}" name="Municipio" dataDxfId="90">
      <calculatedColumnFormula>IFERROR(VLOOKUP(A3,Tabela1[], 4, FALSE), "Município não encontrado")</calculatedColumnFormula>
    </tableColumn>
    <tableColumn id="7" xr3:uid="{652391F9-FA3C-4B5F-A2E4-D61B026ABD09}" name="Bacia Hidrográfica" dataDxfId="89">
      <calculatedColumnFormula>IFERROR(VLOOKUP(A3,Tabela1[], 6, FALSE), "Município não encontrado")</calculatedColumnFormula>
    </tableColumn>
    <tableColumn id="8" xr3:uid="{32A698B1-96D3-48DE-81BF-E288D238C3A8}" name="Estágio" dataDxfId="88"/>
    <tableColumn id="9" xr3:uid="{F49679DB-46A9-4714-99C0-3CABDC6C4281}" name="Latitude" dataDxfId="87">
      <calculatedColumnFormula>IFERROR(VLOOKUP(A3,Tabela1[], 17, FALSE), "Lat não encontrada")</calculatedColumnFormula>
    </tableColumn>
    <tableColumn id="10" xr3:uid="{10B40B76-E616-4A92-A42D-293CBBA8B7D3}" name="Longitude" dataDxfId="86">
      <calculatedColumnFormula>IFERROR(VLOOKUP(A3,Tabela1[], 18, FALSE), "Long não encontrada")</calculatedColumnFormula>
    </tableColumn>
    <tableColumn id="11" xr3:uid="{7B4A887C-D4CB-4A6C-9E97-D7B0AA607CCA}" name="Muda (unidade)" dataDxfId="85"/>
    <tableColumn id="12" xr3:uid="{D0FCC9F1-C925-4779-903C-BAD11E4C705D}" name="Cerca (metros)" dataDxfId="84"/>
    <tableColumn id="13" xr3:uid="{C493D337-4E63-4D64-B110-D6AD2681B3A9}" name="PSA Longo Prazo" dataDxfId="83" dataCellStyle="Moeda"/>
    <tableColumn id="14" xr3:uid="{08052B9B-6E03-435B-87F0-0DF831231499}" name="Formicida (kg)" dataDxfId="82"/>
    <tableColumn id="15" xr3:uid="{42AEB781-5758-449E-963C-D6EABDFDCA8D}" name="Hidrogel (kg)" dataDxfId="81"/>
    <tableColumn id="16" xr3:uid="{513FEB73-FB06-48EC-B642-344E1F61BC13}" name="Adubo (kg)" dataDxfId="80"/>
    <tableColumn id="17" xr3:uid="{B82B102D-16A9-4E53-9789-FBCAEADA8465}" name="Assistência técnica (h/h)" dataDxfId="79"/>
    <tableColumn id="18" xr3:uid="{B62D7B7E-40FE-41E3-8F21-6B6D6F8C0089}" name="Herbicida (kg)" dataDxfId="78"/>
    <tableColumn id="19" xr3:uid="{95BBB20F-9E9B-4E79-B4E3-95D45E6E76EF}" name="Valor total recebido (R$)" dataDxfId="77" dataCellStyle="Moeda"/>
    <tableColumn id="20" xr3:uid="{3DAF81E4-C572-4DA5-A3B0-F202C21D47DA}" name="Distância (km)" dataDxfId="76">
      <calculatedColumnFormula array="1">_xlfn.UNIQUE(_xlfn._xlws.FILTER(GERAL__2[Deslocamento],('Detalhado por Intervenção'!$A3=GERAL__2[ID])*('Detalhado por Intervenção'!$C3=GERAL__2[Intervenção])*('Detalhado por Intervenção'!$D3=GERAL__2[Nº da Intervenção])))</calculatedColumnFormula>
    </tableColumn>
    <tableColumn id="21" xr3:uid="{841FF4CB-2D2B-4AF7-ACF4-915587CF1307}" name="Quantidade de Parcelas" dataDxfId="75">
      <calculatedColumnFormula array="1">_xlfn.UNIQUE(_xlfn._xlws.FILTER(GERAL__2[Quantidade de Parcelas],('Detalhado por Intervenção'!$A3=GERAL__2[ID])*('Detalhado por Intervenção'!$C3=GERAL__2[Intervenção])*('Detalhado por Intervenção'!$D3=GERAL__2[Nº da Intervenção])))</calculatedColumnFormula>
    </tableColumn>
    <tableColumn id="22" xr3:uid="{BC55DA5B-D6AE-4970-9049-E87B80D21EA7}" name="Quantidade de Individuos" dataDxfId="74">
      <calculatedColumnFormula array="1">_xlfn.UNIQUE(_xlfn._xlws.FILTER(GERAL__2[Quantidade de Individuos],('Detalhado por Intervenção'!$A3=GERAL__2[ID])*('Detalhado por Intervenção'!$C3=GERAL__2[Intervenção])*('Detalhado por Intervenção'!$D3=GERAL__2[Nº da Intervenção])))</calculatedColumnFormula>
    </tableColumn>
    <tableColumn id="23" xr3:uid="{E645D5E9-2F15-4BA3-B1CA-55741A4B6922}" name="Quantidade de Espécies" dataDxfId="73">
      <calculatedColumnFormula array="1">_xlfn.UNIQUE(_xlfn._xlws.FILTER(GERAL__2[Quantidade de Espécies],('Detalhado por Intervenção'!$A3=GERAL__2[ID])*('Detalhado por Intervenção'!$C3=GERAL__2[Intervenção])*('Detalhado por Intervenção'!$D3=GERAL__2[Nº da Intervenção])))</calculatedColumnFormula>
    </tableColumn>
    <tableColumn id="24" xr3:uid="{7E6C0731-BED9-4F76-B30D-FC1EF24A6493}" name="Altura média das Mudas (m)" dataDxfId="72">
      <calculatedColumnFormula>IFERROR(46.57/'Detalhado por Intervenção'!$U3,"")</calculatedColumnFormula>
    </tableColumn>
    <tableColumn id="25" xr3:uid="{62B6AA79-FF6F-4C6A-A87D-9F76D3512690}" name="Qtd Mudas Estimadas na Intervenção" dataDxfId="71" dataCellStyle="Moeda">
      <calculatedColumnFormula array="1">_xlfn.UNIQUE(_xlfn._xlws.FILTER(GERAL__2[Qtd Mudas Estimadas Intervenção],('Detalhado por Intervenção'!$A3=GERAL__2[ID])*('Detalhado por Intervenção'!$C3=GERAL__2[Intervenção])*('Detalhado por Intervenção'!$D3=GERAL__2[Nº da Intervenção])))</calculatedColumnFormula>
    </tableColumn>
    <tableColumn id="26" xr3:uid="{69769F3D-E4DD-4E04-8006-3E7A166CBA3C}" name="Qtd Mudas para Plantio" dataDxfId="70" dataCellStyle="Moeda">
      <calculatedColumnFormula array="1">_xlfn.UNIQUE(_xlfn._xlws.FILTER(GERAL__2[Qtd Mudas Plantio],('Detalhado por Intervenção'!$A3=GERAL__2[ID])*('Detalhado por Intervenção'!$C3=GERAL__2[Intervenção])*('Detalhado por Intervenção'!$D3=GERAL__2[Nº da Intervenção])))</calculatedColumnFormula>
    </tableColumn>
    <tableColumn id="27" xr3:uid="{8CC2E7F4-91C7-46D1-BFB7-8DB6D27045F6}" name="Adubo para Cobertura (R$)" dataDxfId="69" dataCellStyle="Moeda">
      <calculatedColumnFormula array="1">_xlfn.UNIQUE(_xlfn._xlws.FILTER(GERAL__2[Adubação Cobertura (R$)],('Detalhado por Intervenção'!$A3=GERAL__2[ID])*('Detalhado por Intervenção'!$C3=GERAL__2[Intervenção])*('Detalhado por Intervenção'!$D3=GERAL__2[Nº da Intervenção])))</calculatedColumnFormula>
    </tableColumn>
    <tableColumn id="28" xr3:uid="{20947B89-CD5D-45A0-AD3B-FB10A2C7C9A8}" name="Adubo para plantio (R$)" dataDxfId="68" dataCellStyle="Moeda">
      <calculatedColumnFormula array="1">_xlfn.UNIQUE(_xlfn._xlws.FILTER(GERAL__2[Adubação plantio (R$)],('Detalhado por Intervenção'!$A3=GERAL__2[ID])*('Detalhado por Intervenção'!$C3=GERAL__2[Intervenção])*('Detalhado por Intervenção'!$D3=GERAL__2[Nº da Intervenção])))</calculatedColumnFormula>
    </tableColumn>
    <tableColumn id="29" xr3:uid="{7E1F1B04-DC0B-483E-8D57-0E9A5026D29E}" name="Custo de Mudas(R$)" dataDxfId="67" dataCellStyle="Moeda">
      <calculatedColumnFormula array="1">_xlfn.UNIQUE(_xlfn._xlws.FILTER(GERAL__2[Custo de Mudas(R$)],('Detalhado por Intervenção'!$A3=GERAL__2[ID])*('Detalhado por Intervenção'!$C3=GERAL__2[Intervenção])*('Detalhado por Intervenção'!$D3=GERAL__2[Nº da Intervenção])))</calculatedColumnFormula>
    </tableColumn>
    <tableColumn id="30" xr3:uid="{367BD23A-9EE5-4651-8660-96B87A8C1546}" name="Semente (R$)" dataDxfId="66" dataCellStyle="Moeda">
      <calculatedColumnFormula array="1">_xlfn.UNIQUE(_xlfn._xlws.FILTER(GERAL__2[Semente (R$)],('Detalhado por Intervenção'!$A3=GERAL__2[ID])*('Detalhado por Intervenção'!$C3=GERAL__2[Intervenção])*('Detalhado por Intervenção'!$D3=GERAL__2[Nº da Intervenção])))</calculatedColumnFormula>
    </tableColumn>
    <tableColumn id="31" xr3:uid="{871E6692-0CFD-444B-99FC-60937AADF4ED}" name="Formicidas (R$)" dataDxfId="65" dataCellStyle="Moeda">
      <calculatedColumnFormula array="1">_xlfn.UNIQUE(_xlfn._xlws.FILTER(GERAL__2[Controle de Formigas (R$)],('Detalhado por Intervenção'!$A3=GERAL__2[ID])*('Detalhado por Intervenção'!$C3=GERAL__2[Intervenção])*('Detalhado por Intervenção'!$D3=GERAL__2[Nº da Intervenção])))</calculatedColumnFormula>
    </tableColumn>
    <tableColumn id="32" xr3:uid="{FB516C91-672A-48BC-B33E-D30C88F16055}" name="Coroamento manual ano 1 (R$)" dataDxfId="64" dataCellStyle="Moeda">
      <calculatedColumnFormula array="1">_xlfn.UNIQUE(_xlfn._xlws.FILTER(GERAL__2[Coroamento manual ano 1 (R$)],('Detalhado por Intervenção'!$A3=GERAL__2[ID])*('Detalhado por Intervenção'!$C3=GERAL__2[Intervenção])*('Detalhado por Intervenção'!$D3=GERAL__2[Nº da Intervenção])))</calculatedColumnFormula>
    </tableColumn>
    <tableColumn id="33" xr3:uid="{2ABB56FF-EFE5-442C-BB43-C0BB01264B25}" name="Coroamento manual ano 2 (R$)" dataDxfId="63" dataCellStyle="Moeda">
      <calculatedColumnFormula array="1">_xlfn.UNIQUE(_xlfn._xlws.FILTER(GERAL__2[Coroamento manual ano 2 (R$)],('Detalhado por Intervenção'!$A3=GERAL__2[ID])*('Detalhado por Intervenção'!$C3=GERAL__2[Intervenção])*('Detalhado por Intervenção'!$D3=GERAL__2[Nº da Intervenção])))</calculatedColumnFormula>
    </tableColumn>
    <tableColumn id="34" xr3:uid="{5779D012-9B89-4B37-B072-DC62A43C542B}" name="Roçada semi mecanizada Ano 1(R$)" dataDxfId="62" dataCellStyle="Moeda">
      <calculatedColumnFormula array="1">_xlfn.UNIQUE(_xlfn._xlws.FILTER(GERAL__2[Roçada semi mecanizada Ano 1(R$)],('Detalhado por Intervenção'!$A3=GERAL__2[ID])*('Detalhado por Intervenção'!$C3=GERAL__2[Intervenção])*('Detalhado por Intervenção'!$D3=GERAL__2[Nº da Intervenção])))</calculatedColumnFormula>
    </tableColumn>
    <tableColumn id="35" xr3:uid="{F335DECE-5537-4F29-A00B-E6FAE1FE5EDB}" name="Roçada semi mecanizada Ano 2(R$)" dataDxfId="61" dataCellStyle="Moeda">
      <calculatedColumnFormula array="1">_xlfn.UNIQUE(_xlfn._xlws.FILTER(GERAL__2[Roçada semi mecanizada Ano 2(R$)],('Detalhado por Intervenção'!$A3=GERAL__2[ID])*('Detalhado por Intervenção'!$C3=GERAL__2[Intervenção])*('Detalhado por Intervenção'!$D3=GERAL__2[Nº da Intervenção])))</calculatedColumnFormula>
    </tableColumn>
    <tableColumn id="36" xr3:uid="{C1CED2DD-F3E7-4E8B-9590-DD4C2E534911}" name="Construção da Cerca" dataDxfId="60" dataCellStyle="Moeda">
      <calculatedColumnFormula array="1">_xlfn._xlws.FILTER(GERAL__2[Construção da Cerca],('Detalhado por Intervenção'!$A3=GERAL__2[ID])*('Detalhado por Intervenção'!$C3=GERAL__2[Intervenção])*('Detalhado por Intervenção'!$D3=GERAL__2[Nº da Intervenção]))</calculatedColumnFormula>
    </tableColumn>
    <tableColumn id="37" xr3:uid="{B583A66B-3060-443D-BED2-63DE8C85B291}" name="Plantio" dataDxfId="59" dataCellStyle="Moeda">
      <calculatedColumnFormula array="1">_xlfn.UNIQUE(_xlfn._xlws.FILTER(GERAL__2[Plantio],('Detalhado por Intervenção'!$A3=GERAL__2[ID])*('Detalhado por Intervenção'!$C3=GERAL__2[Intervenção])*('Detalhado por Intervenção'!$D3=GERAL__2[Nº da Intervenção])))</calculatedColumnFormula>
    </tableColumn>
    <tableColumn id="38" xr3:uid="{758B5290-4F2F-44B8-833C-099D46A92DAD}" name="Adubação de Cobertura" dataDxfId="58" dataCellStyle="Moeda">
      <calculatedColumnFormula array="1">(_xlfn._xlws.FILTER(GERAL__2[Adubação de Cobertura],('Detalhado por Intervenção'!$A3=GERAL__2[ID])*('Detalhado por Intervenção'!$C3=GERAL__2[Intervenção])*('Detalhado por Intervenção'!$D3=GERAL__2[Nº da Intervenção])))</calculatedColumnFormula>
    </tableColumn>
    <tableColumn id="39" xr3:uid="{96C9880E-6F47-4AFA-97BF-254C387CFE07}" name="Construção de Aceiro" dataDxfId="57" dataCellStyle="Moeda">
      <calculatedColumnFormula array="1">_xlfn.UNIQUE(_xlfn._xlws.FILTER(GERAL__2[Cosntrução de Aceiro],('Detalhado por Intervenção'!$A3=GERAL__2[ID])*('Detalhado por Intervenção'!$C3=GERAL__2[Intervenção])*('Detalhado por Intervenção'!$D3=GERAL__2[Nº da Intervenção])))</calculatedColumnFormula>
    </tableColumn>
    <tableColumn id="40" xr3:uid="{42A00304-1C74-48D3-9425-69237F709E44}" name="Combate de Formigas" dataDxfId="56" dataCellStyle="Moeda">
      <calculatedColumnFormula array="1">_xlfn.UNIQUE(_xlfn._xlws.FILTER(GERAL__2[Combate de Formigas],('Detalhado por Intervenção'!$A3=GERAL__2[ID])*('Detalhado por Intervenção'!$C3=GERAL__2[Intervenção])*('Detalhado por Intervenção'!$D3=GERAL__2[Nº da Intervenção])))</calculatedColumnFormula>
    </tableColumn>
    <tableColumn id="41" xr3:uid="{D2CE0766-A89E-4FA3-ADE9-27AE0DEC2917}" name="Aplicação de Herbicida" dataDxfId="55" dataCellStyle="Moeda"/>
    <tableColumn id="42" xr3:uid="{2AA3A873-93A0-4CB9-8CB5-C3D749C507A7}" name="Retirada de amostras de solo para análise" dataDxfId="54" dataCellStyle="Moeda">
      <calculatedColumnFormula array="1">_xlfn.UNIQUE(_xlfn._xlws.FILTER(GERAL__2[Retirada de amostras de solo para análise],('Detalhado por Intervenção'!$A3=GERAL__2[ID])*('Detalhado por Intervenção'!$C3=GERAL__2[Intervenção])*('Detalhado por Intervenção'!$D3=GERAL__2[Nº da Intervenção])))</calculatedColumnFormula>
    </tableColumn>
    <tableColumn id="43" xr3:uid="{BD50C03D-2869-4B80-801E-D842121BFBA5}" name="Deslocamento Custo (R$)" dataDxfId="53" dataCellStyle="Moeda">
      <calculatedColumnFormula array="1">_xlfn.UNIQUE(_xlfn._xlws.FILTER(GERAL__2[Deslocamento Custo (R$)],('Detalhado por Intervenção'!$A3=GERAL__2[ID])*('Detalhado por Intervenção'!$C3=GERAL__2[Intervenção])*('Detalhado por Intervenção'!$D3=GERAL__2[Nº da Intervenção])))</calculatedColumnFormula>
    </tableColumn>
    <tableColumn id="44" xr3:uid="{36014D57-629F-4CA6-B2EF-0084EB5D2CAB}" name="Alimentação" dataDxfId="52" dataCellStyle="Moeda">
      <calculatedColumnFormula array="1">_xlfn.UNIQUE(_xlfn._xlws.FILTER(GERAL__2[Alimentação],('Detalhado por Intervenção'!$A3=GERAL__2[ID])*('Detalhado por Intervenção'!$C3=GERAL__2[Intervenção])*('Detalhado por Intervenção'!$D3=GERAL__2[Nº da Intervenção])))</calculatedColumnFormula>
    </tableColumn>
    <tableColumn id="45" xr3:uid="{B000278E-BC93-4FE3-8AA0-9A2714B0FAE2}" name="Gerente de operações" dataDxfId="51" dataCellStyle="Moeda">
      <calculatedColumnFormula array="1">_xlfn.UNIQUE(_xlfn._xlws.FILTER(GERAL__2[Gerente de operações],('Detalhado por Intervenção'!$A3=GERAL__2[ID])*('Detalhado por Intervenção'!$C3=GERAL__2[Intervenção])*('Detalhado por Intervenção'!$D3=GERAL__2[Nº da Intervenção])))</calculatedColumnFormula>
    </tableColumn>
    <tableColumn id="46" xr3:uid="{8EAC0033-57DF-401F-9DB3-C8D70EA09233}" name="Coordenador de campo" dataDxfId="50" dataCellStyle="Moeda">
      <calculatedColumnFormula array="1">_xlfn.UNIQUE(_xlfn._xlws.FILTER(GERAL__2[Coordenador de campo],('Detalhado por Intervenção'!$A3=GERAL__2[ID])*('Detalhado por Intervenção'!$C3=GERAL__2[Intervenção])*('Detalhado por Intervenção'!$D3=GERAL__2[Nº da Intervenção])))</calculatedColumnFormula>
    </tableColumn>
    <tableColumn id="47" xr3:uid="{513FEB49-390E-4ECE-8294-352B7066A41B}" name="Operador de campo" dataDxfId="49" dataCellStyle="Moeda">
      <calculatedColumnFormula array="1">_xlfn.UNIQUE(_xlfn._xlws.FILTER(GERAL__2[Operador de campo],('Detalhado por Intervenção'!$A3=GERAL__2[ID])*('Detalhado por Intervenção'!$C3=GERAL__2[Intervenção])*('Detalhado por Intervenção'!$D3=GERAL__2[Nº da Intervenção])))</calculatedColumnFormula>
    </tableColumn>
    <tableColumn id="48" xr3:uid="{A0709360-57D3-4DE0-BDA4-EE7070EA45EE}" name="Administração" dataDxfId="48" dataCellStyle="Moeda">
      <calculatedColumnFormula>'GERAL (2)'!BP2+'GERAL (2)'!BQ2</calculatedColumnFormula>
    </tableColumn>
    <tableColumn id="49" xr3:uid="{4F07238C-CD2B-410D-8B2D-927A24725CC9}" name="VALOR FINAL" dataDxfId="47" dataCellStyle="Moeda">
      <calculatedColumnFormula>SUMIFS(GERAL__2[VALOR FINAL], GERAL__2[ID], 'Detalhado por Intervenção'!$A3, GERAL__2[Intervenção], 'Detalhado por Intervenção'!$C3, GERAL__2[Nº da Intervenção], 'Detalhado por Intervenção'!$D3)</calculatedColumnFormula>
    </tableColumn>
    <tableColumn id="50" xr3:uid="{8A5E9D7A-A189-49F1-80CF-ECF61DB713B6}" name="Administração2" dataDxfId="46"/>
    <tableColumn id="51" xr3:uid="{63F92202-E4CF-4195-8426-37FAED4E478F}" name="VALOR FINAL3" dataDxfId="45" dataCellStyle="Moeda"/>
    <tableColumn id="52" xr3:uid="{21C8044C-B2A3-476A-A17B-1C10D75553EB}" name="ORÇAMENTO Co INVESTIMENTO WWF" dataDxfId="44" dataCellStyle="Moeda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6A48722-CD56-4D65-AD69-AE2E4D5BBCB1}" name="_4__Manutenção__3" displayName="_4__Manutenção__3" ref="A1:AO160" tableType="queryTable" totalsRowShown="0">
  <autoFilter ref="A1:AO160" xr:uid="{66A48722-CD56-4D65-AD69-AE2E4D5BBCB1}"/>
  <tableColumns count="41">
    <tableColumn id="1" xr3:uid="{DF923507-90F6-4823-9B63-F4AFF6C0BAF7}" uniqueName="1" name="ID Propriedade" queryTableFieldId="1" dataDxfId="43"/>
    <tableColumn id="2" xr3:uid="{2FA88325-7467-43E2-9CF6-43A92CAABD46}" uniqueName="2" name="Intervenção" queryTableFieldId="2" dataDxfId="42"/>
    <tableColumn id="3" xr3:uid="{193FB6AA-D06E-4F9E-B25D-FED24990EC0B}" uniqueName="3" name="Nº da Intervenção" queryTableFieldId="3"/>
    <tableColumn id="4" xr3:uid="{F5C638CC-578B-4740-B734-36A02B2D71D0}" uniqueName="4" name="Quantidade de Parcelas" queryTableFieldId="4"/>
    <tableColumn id="5" xr3:uid="{1192A0AE-13C9-4517-91D5-C4F103E588F7}" uniqueName="5" name="Quantidade de Individuos" queryTableFieldId="5"/>
    <tableColumn id="6" xr3:uid="{2002DC1F-00AA-4B17-81DF-18D65D4FA6B8}" uniqueName="6" name="Quantidade de Espécies" queryTableFieldId="6"/>
    <tableColumn id="7" xr3:uid="{4262E5E0-7C80-4357-B5E8-532751A96904}" uniqueName="7" name="Altura das Mudas" queryTableFieldId="7"/>
    <tableColumn id="8" xr3:uid="{107FDA5C-D2A6-4C1B-9603-1D171C2338DC}" uniqueName="8" name="Integridade de Cercamento" queryTableFieldId="8" dataDxfId="41"/>
    <tableColumn id="9" xr3:uid="{F7BFE7D9-FFC6-4CD6-AFD6-120206DA000A}" uniqueName="9" name="Animais de Criação" queryTableFieldId="9" dataDxfId="40"/>
    <tableColumn id="10" xr3:uid="{142A2A99-53A1-4531-87AD-3A8C2994E574}" uniqueName="10" name="Espécies Exóticas Invasoras" queryTableFieldId="10"/>
    <tableColumn id="11" xr3:uid="{DA846975-A6CB-4E99-AF98-48D49FF788E9}" uniqueName="11" name="Ocorrência de Fogo" queryTableFieldId="11" dataDxfId="39"/>
    <tableColumn id="12" xr3:uid="{99654D3F-DEA5-43FF-827B-02BD0D2169AD}" uniqueName="12" name="Danos ocasionados por praga" queryTableFieldId="12"/>
    <tableColumn id="13" xr3:uid="{675C20F3-06A1-4B5C-BE93-7D397A5FDA1D}" uniqueName="13" name="Nota Ic" queryTableFieldId="13"/>
    <tableColumn id="14" xr3:uid="{90C341C3-3699-4171-95A4-8134B954BABC}" uniqueName="14" name="Nota Ac" queryTableFieldId="14"/>
    <tableColumn id="15" xr3:uid="{BE9802DE-E683-4695-AFB0-5DC58BADEF42}" uniqueName="15" name="Nota EEIn" queryTableFieldId="15"/>
    <tableColumn id="16" xr3:uid="{F29099E8-C8E2-4A42-88DA-48865754CB88}" uniqueName="16" name="Nota Of" queryTableFieldId="16"/>
    <tableColumn id="17" xr3:uid="{598A8E67-D5FC-422C-8996-6330CAD804CB}" uniqueName="17" name="Nota DOP" queryTableFieldId="17"/>
    <tableColumn id="18" xr3:uid="{73F17D57-CD0E-4FF7-A46F-522294349B1D}" uniqueName="18" name="Nota Final Ic" queryTableFieldId="18"/>
    <tableColumn id="19" xr3:uid="{C90B7D7A-44CB-4B8A-8A56-0E1C697DCC66}" uniqueName="19" name="Nota Final Ac" queryTableFieldId="19"/>
    <tableColumn id="20" xr3:uid="{09819BB3-4690-4F0E-8323-CA5674CB161D}" uniqueName="20" name="Nota Final EEIn" queryTableFieldId="20"/>
    <tableColumn id="21" xr3:uid="{0F6280B9-8DCC-4CA7-8C5B-BE9D71442E35}" uniqueName="21" name="Nota Final Of" queryTableFieldId="21"/>
    <tableColumn id="22" xr3:uid="{634A4B91-DD2B-4717-BE9E-F66F6AA53886}" uniqueName="22" name="Nota Final DOP" queryTableFieldId="22"/>
    <tableColumn id="23" xr3:uid="{89717BE9-0AEA-4FE3-8B1E-2B83CA1CD871}" uniqueName="23" name="Manutenção" queryTableFieldId="23"/>
    <tableColumn id="24" xr3:uid="{0CAD6FEB-0358-467A-9310-CDBFBFF50EC5}" uniqueName="24" name="Notas Base Cc" queryTableFieldId="24"/>
    <tableColumn id="25" xr3:uid="{0477BF85-2D9A-4FD3-8DDB-70F232605497}" uniqueName="25" name="Notas Base Den*" queryTableFieldId="25"/>
    <tableColumn id="26" xr3:uid="{F5110546-BBCB-43DE-9C55-3F94C3C22809}" uniqueName="26" name="Notas Base Ri *" queryTableFieldId="26"/>
    <tableColumn id="27" xr3:uid="{B1A48639-ECD5-448F-BCC3-AC7D88906CF9}" uniqueName="27" name="Notas Base Alt" queryTableFieldId="27"/>
    <tableColumn id="28" xr3:uid="{625A3294-0A92-4741-8A9D-DCC07D4753D9}" uniqueName="28" name="Nota Base A. Solo" queryTableFieldId="28"/>
    <tableColumn id="29" xr3:uid="{FE702F1F-8E5E-425E-9FE7-4365FAE8ED9B}" uniqueName="29" name="Qualif. Orgânica" queryTableFieldId="29" dataDxfId="38"/>
    <tableColumn id="30" xr3:uid="{487C4E11-37A0-4D01-83D5-F2FE7ADE73BC}" uniqueName="30" name="Nota Cc" queryTableFieldId="30"/>
    <tableColumn id="31" xr3:uid="{D70C03D1-8A6A-4FF8-B80C-F15748CF1C50}" uniqueName="31" name="Nota Den" queryTableFieldId="31"/>
    <tableColumn id="32" xr3:uid="{95B0A7AA-48F7-431B-9B03-7BDC4802BBB0}" uniqueName="32" name="Nota Ri" queryTableFieldId="32"/>
    <tableColumn id="33" xr3:uid="{8FE3A015-10F7-46B0-A25D-7300C1C599E2}" uniqueName="33" name="Nota Alt" queryTableFieldId="33"/>
    <tableColumn id="34" xr3:uid="{28E69BF7-B29D-45E4-B63B-FA141BBF1794}" uniqueName="34" name="Nota Final Cc" queryTableFieldId="34"/>
    <tableColumn id="35" xr3:uid="{5BC19C15-4D03-4DE8-A7B2-AB0CAAB6AFE0}" uniqueName="35" name="Nota Final Den" queryTableFieldId="35"/>
    <tableColumn id="36" xr3:uid="{B7A13C24-339C-464B-813A-05413C0CCCF8}" uniqueName="36" name="Nota Final Ri" queryTableFieldId="36"/>
    <tableColumn id="37" xr3:uid="{8310F08A-C37E-474A-A555-0D3FE509C67A}" uniqueName="37" name="Nota Final Alt" queryTableFieldId="37"/>
    <tableColumn id="38" xr3:uid="{240F14E1-5F5B-4F96-A5CA-4E2FBBB7307C}" uniqueName="38" name="Nota Final A. Solo" queryTableFieldId="38"/>
    <tableColumn id="39" xr3:uid="{7328A9B4-7D84-4E7B-9A04-022A12A7B57B}" uniqueName="39" name="Trajétoria Ecológica" queryTableFieldId="39"/>
    <tableColumn id="40" xr3:uid="{EC1AFF93-3ABA-49BC-B21D-B09B776D348E}" uniqueName="40" name="GERAL" queryTableFieldId="40"/>
    <tableColumn id="41" xr3:uid="{221A914C-4A47-4213-A4CF-933E885F301E}" uniqueName="41" name="CLASSIFICAÇÃO" queryTableFieldId="41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8268929-675D-4C82-BE4B-7E9C0AC92025}" name="_4__Manutenção__4" displayName="_4__Manutenção__4" ref="A1:AQ160" tableType="queryTable" totalsRowShown="0">
  <autoFilter ref="A1:AQ160" xr:uid="{A8268929-675D-4C82-BE4B-7E9C0AC92025}"/>
  <sortState xmlns:xlrd2="http://schemas.microsoft.com/office/spreadsheetml/2017/richdata2" ref="A2:AQ160">
    <sortCondition ref="A1:A160"/>
  </sortState>
  <tableColumns count="43">
    <tableColumn id="1" xr3:uid="{A5840176-02AE-4350-9853-2A58EEB5B9AA}" uniqueName="1" name="ID Propriedade" queryTableFieldId="1" dataDxfId="37"/>
    <tableColumn id="2" xr3:uid="{0F52DC81-88BA-4B1B-91DD-9326E7218AAC}" uniqueName="2" name="Intervenção" queryTableFieldId="2" dataDxfId="36"/>
    <tableColumn id="3" xr3:uid="{70853ACB-2469-44C6-A3FB-92B654EC1A9D}" uniqueName="3" name="Nº da Intervenção" queryTableFieldId="3"/>
    <tableColumn id="4" xr3:uid="{68BB34EE-F12A-4BA5-B974-A02B267C88CA}" uniqueName="4" name="Quantidade de Parcelas" queryTableFieldId="4"/>
    <tableColumn id="5" xr3:uid="{5EC50CE5-75A6-4B77-B479-A19728D8CBDC}" uniqueName="5" name="Quantidade de Individuos" queryTableFieldId="5"/>
    <tableColumn id="6" xr3:uid="{91B91D64-D326-444B-BF72-180C90B7A50E}" uniqueName="6" name="Quantidade de Espécies" queryTableFieldId="6"/>
    <tableColumn id="7" xr3:uid="{C8605E85-4320-47AE-AC51-4F5693A4119E}" uniqueName="7" name="Altura das Mudas" queryTableFieldId="7"/>
    <tableColumn id="8" xr3:uid="{C8F1DDAD-25EA-4899-AD76-D5D14ABBDAAA}" uniqueName="8" name="Integridade de Cercamento" queryTableFieldId="8" dataDxfId="35"/>
    <tableColumn id="9" xr3:uid="{88073667-92F1-4E66-8DC1-3CEFF104BAA6}" uniqueName="9" name="Animais de Criação" queryTableFieldId="9" dataDxfId="34"/>
    <tableColumn id="10" xr3:uid="{98D1E1E4-9C83-434E-AAD9-A2E5A32A152B}" uniqueName="10" name="Espécies Exóticas Invasoras" queryTableFieldId="10"/>
    <tableColumn id="11" xr3:uid="{A754D555-4A05-4F1D-9AF7-3144A8A5F8D5}" uniqueName="11" name="Ocorrência de Fogo" queryTableFieldId="11" dataDxfId="33"/>
    <tableColumn id="12" xr3:uid="{AA9986AB-DAE5-4EBA-8D77-B5BB017B01BF}" uniqueName="12" name="Danos ocasionados por praga" queryTableFieldId="12"/>
    <tableColumn id="13" xr3:uid="{A0A1FB6D-2808-4832-A71C-D7E2809BDAAB}" uniqueName="13" name="Nota Ic" queryTableFieldId="13"/>
    <tableColumn id="14" xr3:uid="{AB80C937-8D85-492A-B114-749A51F932D2}" uniqueName="14" name="Nota Ac" queryTableFieldId="14"/>
    <tableColumn id="15" xr3:uid="{22BC3FAE-818B-4D19-8CD2-D7DB110D0465}" uniqueName="15" name="Nota EEIn" queryTableFieldId="15"/>
    <tableColumn id="16" xr3:uid="{FF9E179B-19F2-415B-84C9-4A9A49A14D9D}" uniqueName="16" name="Nota Of" queryTableFieldId="16"/>
    <tableColumn id="17" xr3:uid="{6B31B096-45A8-4F1A-80FD-A1C58E861C1F}" uniqueName="17" name="Nota DOP" queryTableFieldId="17"/>
    <tableColumn id="18" xr3:uid="{3DA6D81D-82E7-49F4-BBBE-E607921A10BC}" uniqueName="18" name="Nota Final Ic" queryTableFieldId="18"/>
    <tableColumn id="19" xr3:uid="{0C7928D7-09B3-4B56-A47A-27E28850523C}" uniqueName="19" name="Nota Final Ac" queryTableFieldId="19"/>
    <tableColumn id="20" xr3:uid="{B584D96F-D285-4AE2-A0AB-1AEE91BB50C3}" uniqueName="20" name="Nota Final EEIn" queryTableFieldId="20"/>
    <tableColumn id="21" xr3:uid="{7A45982D-90E9-4421-BDE4-FED5C2C998B0}" uniqueName="21" name="Nota Final Of" queryTableFieldId="21"/>
    <tableColumn id="22" xr3:uid="{A8AABB80-2D51-4D7B-B0F9-E87332812219}" uniqueName="22" name="Nota Final DOP" queryTableFieldId="22"/>
    <tableColumn id="23" xr3:uid="{BECFB78D-29A9-4B75-BAE2-D7FE37274FDC}" uniqueName="23" name="Manutenção" queryTableFieldId="23"/>
    <tableColumn id="24" xr3:uid="{2DA663E5-804C-4BFC-9243-512F00CE8D9B}" uniqueName="24" name="Notas Base Cc" queryTableFieldId="24"/>
    <tableColumn id="25" xr3:uid="{3CDFE9DE-8F97-4026-9270-6C08E155D8D3}" uniqueName="25" name="Notas Base Den*" queryTableFieldId="25"/>
    <tableColumn id="26" xr3:uid="{1C769DC1-6EAC-4863-A3A0-34676C84FA5A}" uniqueName="26" name="Notas Base Ri *" queryTableFieldId="26"/>
    <tableColumn id="27" xr3:uid="{8F01CE68-EFD6-4CAD-AED5-0A4F0EA0E00A}" uniqueName="27" name="Notas Base Alt" queryTableFieldId="27"/>
    <tableColumn id="28" xr3:uid="{121FB84F-E9C2-4DA9-AB57-267E0B0AA812}" uniqueName="28" name="Nota Base A. Solo" queryTableFieldId="28"/>
    <tableColumn id="29" xr3:uid="{2DA8C2FC-558D-46EA-9C35-09C60E71DCE4}" uniqueName="29" name="Qualif. Orgânica" queryTableFieldId="29" dataDxfId="32"/>
    <tableColumn id="30" xr3:uid="{3A2A941E-ABA0-422F-8C18-78CBB2F1A59E}" uniqueName="30" name="Nota Cc" queryTableFieldId="30"/>
    <tableColumn id="31" xr3:uid="{149815CE-281E-4158-A13D-66855F72CC31}" uniqueName="31" name="Nota Den" queryTableFieldId="31"/>
    <tableColumn id="32" xr3:uid="{0BB38200-F2B5-4226-8632-B0D32F50F5BA}" uniqueName="32" name="Nota Ri" queryTableFieldId="32"/>
    <tableColumn id="33" xr3:uid="{4BF17955-16EF-4928-BC40-207E26A78B9B}" uniqueName="33" name="Nota Alt" queryTableFieldId="33"/>
    <tableColumn id="34" xr3:uid="{74D42BEA-7C94-4CB1-90C5-4F71F306B1CB}" uniqueName="34" name="Nota Final Cc" queryTableFieldId="34"/>
    <tableColumn id="35" xr3:uid="{E6087ABD-4295-41D1-9D25-6C6DCCDC206C}" uniqueName="35" name="Nota Final Den" queryTableFieldId="35"/>
    <tableColumn id="36" xr3:uid="{E7673C22-FB20-44D1-A3C2-F5FFB744F814}" uniqueName="36" name="Nota Final Ri" queryTableFieldId="36"/>
    <tableColumn id="37" xr3:uid="{9F4BF493-6F92-4B66-A040-73400416275F}" uniqueName="37" name="Nota Final Alt" queryTableFieldId="37"/>
    <tableColumn id="38" xr3:uid="{9BBCDD2C-B892-4776-A4DF-C976BD713EC8}" uniqueName="38" name="Nota Final A. Solo" queryTableFieldId="38"/>
    <tableColumn id="39" xr3:uid="{BB3FB1C8-5934-4081-A144-3A8BC90CB206}" uniqueName="39" name="Trajétoria Ecológica" queryTableFieldId="39"/>
    <tableColumn id="40" xr3:uid="{F296385E-F177-4E87-AC76-C1902B66787F}" uniqueName="40" name="GERAL" queryTableFieldId="40" dataDxfId="31" dataCellStyle="Porcentagem"/>
    <tableColumn id="41" xr3:uid="{48FC44B8-D38F-4CCB-B3CF-0E4464CAADD6}" uniqueName="41" name="CLASSIFICAÇÃO" queryTableFieldId="41" dataDxfId="30"/>
    <tableColumn id="42" xr3:uid="{F7D4883B-867B-450C-A1EC-6AD491B9BB59}" uniqueName="42" name="Cerca" queryTableFieldId="42" dataDxfId="29">
      <calculatedColumnFormula array="1">_xlfn._xlws.FILTER(#REF!,(#REF!=_4__Manutenção__4[[#This Row],[ID Propriedade]])*(#REF!=_4__Manutenção__4[[#This Row],[Intervenção]])*(#REF!=_4__Manutenção__4[[#This Row],[Nº da Intervenção]]))</calculatedColumnFormula>
    </tableColumn>
    <tableColumn id="43" xr3:uid="{3BAE704A-2AE8-489A-AD27-A70201EFD389}" uniqueName="43" name="Cerca2" queryTableFieldId="43" dataDxfId="28">
      <calculatedColumnFormula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calculatedColumnFormula>
    </tableColumn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E67B188-7374-4E81-B7F7-F0004B7EFA06}" name="BD_Reflorestar__3" displayName="BD_Reflorestar__3" ref="A1:L843" tableType="queryTable" totalsRowShown="0" headerRowDxfId="27" dataDxfId="26">
  <autoFilter ref="A1:L843" xr:uid="{7E67B188-7374-4E81-B7F7-F0004B7EFA06}"/>
  <sortState xmlns:xlrd2="http://schemas.microsoft.com/office/spreadsheetml/2017/richdata2" ref="A2:L843">
    <sortCondition ref="A1:A843"/>
  </sortState>
  <tableColumns count="12">
    <tableColumn id="1" xr3:uid="{03192C41-9AAA-4194-8B95-ADC735466CCA}" uniqueName="1" name="ID" queryTableFieldId="1" dataDxfId="25"/>
    <tableColumn id="2" xr3:uid="{08F5F94B-2993-4030-BDAF-BC92F4589063}" uniqueName="2" name="Produtor" queryTableFieldId="2" dataDxfId="24"/>
    <tableColumn id="3" xr3:uid="{11E9B7C9-9FDF-47DF-91C2-74A35BFFE452}" uniqueName="3" name="Estágio" queryTableFieldId="3" dataDxfId="23"/>
    <tableColumn id="4" xr3:uid="{7C7ABDDE-73FF-4629-B469-E0B75F253DE5}" uniqueName="4" name="Intervenção" queryTableFieldId="4" dataDxfId="22"/>
    <tableColumn id="5" xr3:uid="{B95A09FD-DA7E-498D-9D4B-D30B6843E7AC}" uniqueName="5" name="Nº da Intervenção" queryTableFieldId="5" dataDxfId="21"/>
    <tableColumn id="6" xr3:uid="{EC57A094-5E7A-4260-A216-7386D66B3AD4}" uniqueName="6" name="Tamanho da área (ha)" queryTableFieldId="6" dataDxfId="20"/>
    <tableColumn id="7" xr3:uid="{96488599-715D-46E0-AD75-40403D254500}" uniqueName="7" name="Item" queryTableFieldId="7" dataDxfId="19"/>
    <tableColumn id="8" xr3:uid="{4408DFF3-4149-490C-9366-7A746F657DE9}" uniqueName="8" name="Quantidade" queryTableFieldId="8" dataDxfId="18"/>
    <tableColumn id="9" xr3:uid="{9F0C2168-9C26-4766-B621-824D492087D5}" uniqueName="9" name="Unidade" queryTableFieldId="9" dataDxfId="17"/>
    <tableColumn id="10" xr3:uid="{9BB41FB3-4647-422E-AE5D-6F450F1C2AB1}" uniqueName="10" name="Valor total recebido (R$)" queryTableFieldId="10" dataDxfId="16" dataCellStyle="Moeda"/>
    <tableColumn id="11" xr3:uid="{55CD8419-77B6-4AD0-BAAA-205516D888F5}" uniqueName="11" name="Lote" queryTableFieldId="11" dataDxfId="15"/>
    <tableColumn id="12" xr3:uid="{6882C181-6B57-46AB-ABD1-32F9A5A26928}" uniqueName="12" name="Coluna1" queryTableFieldId="12" dataDxfId="1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8E4B0-7A7D-4CC3-A378-1D9341EC561F}">
  <sheetPr codeName="Planilha1"/>
  <dimension ref="A1:O11"/>
  <sheetViews>
    <sheetView workbookViewId="0">
      <pane xSplit="3" topLeftCell="D1" activePane="topRight" state="frozen"/>
      <selection pane="topRight" activeCell="B34" sqref="B34"/>
    </sheetView>
  </sheetViews>
  <sheetFormatPr defaultRowHeight="14.5" x14ac:dyDescent="0.35"/>
  <cols>
    <col min="1" max="1" width="11.90625" style="20" customWidth="1"/>
    <col min="2" max="2" width="32.54296875" bestFit="1" customWidth="1"/>
    <col min="3" max="3" width="29.90625" style="29" bestFit="1" customWidth="1"/>
    <col min="4" max="4" width="24.453125" style="1" bestFit="1" customWidth="1"/>
    <col min="5" max="5" width="26.54296875" style="1" bestFit="1" customWidth="1"/>
    <col min="6" max="6" width="14.08984375" style="1" bestFit="1" customWidth="1"/>
    <col min="7" max="7" width="15.08984375" style="1" bestFit="1" customWidth="1"/>
    <col min="8" max="8" width="17.08984375" style="1" bestFit="1" customWidth="1"/>
    <col min="9" max="9" width="19.54296875" style="28" customWidth="1"/>
    <col min="10" max="10" width="30.453125" style="1" customWidth="1"/>
    <col min="11" max="11" width="33.54296875" style="29" customWidth="1"/>
    <col min="12" max="12" width="28.54296875" style="28" bestFit="1" customWidth="1"/>
    <col min="13" max="13" width="29.453125" style="28" bestFit="1" customWidth="1"/>
    <col min="14" max="14" width="22.54296875" style="28" bestFit="1" customWidth="1"/>
    <col min="15" max="15" width="22" customWidth="1"/>
  </cols>
  <sheetData>
    <row r="1" spans="1:15" s="37" customFormat="1" ht="40.5" customHeight="1" x14ac:dyDescent="0.45">
      <c r="A1" s="30" t="s">
        <v>0</v>
      </c>
      <c r="B1" s="31" t="s">
        <v>1</v>
      </c>
      <c r="C1" s="38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2" t="s">
        <v>8</v>
      </c>
      <c r="J1" s="39" t="s">
        <v>9</v>
      </c>
      <c r="K1" s="40" t="s">
        <v>10</v>
      </c>
      <c r="L1" s="33" t="s">
        <v>11</v>
      </c>
      <c r="M1" s="34" t="s">
        <v>12</v>
      </c>
      <c r="N1" s="35" t="s">
        <v>13</v>
      </c>
      <c r="O1" s="36" t="s">
        <v>14</v>
      </c>
    </row>
    <row r="2" spans="1:15" s="22" customFormat="1" ht="20.149999999999999" customHeight="1" x14ac:dyDescent="0.4">
      <c r="A2" s="21" t="s">
        <v>15</v>
      </c>
      <c r="B2" s="22" t="str" cm="1">
        <f t="array" ref="B2">_xlfn.UNIQUE(_xlfn._xlws.FILTER('Detalhado por Intervenção'!$B$3:$B$30,Tabela10[[#This Row],[ID]]='Detalhado por Intervenção'!$A$3:$A$30))</f>
        <v>Jose Salazar Zanuncio</v>
      </c>
      <c r="C2" s="26">
        <f>SUMIF('Detalhado por Intervenção'!$A$3:$A$30, Tabela10[[#This Row],[ID]], 'Detalhado por Intervenção'!$E$3:$E$30)</f>
        <v>1.74</v>
      </c>
      <c r="D2" s="24" t="str" cm="1">
        <f t="array" ref="D2">_xlfn.UNIQUE(_xlfn._xlws.FILTER('Detalhado por Intervenção'!$F$3:$F$30,Tabela10[[#This Row],[ID]]='Detalhado por Intervenção'!$A$3:$A$30))</f>
        <v>Castelo</v>
      </c>
      <c r="E2" s="24" t="str" cm="1">
        <f t="array" ref="E2">_xlfn.UNIQUE(_xlfn._xlws.FILTER('Detalhado por Intervenção'!$G$3:$G$30,Tabela10[[#This Row],[ID]]='Detalhado por Intervenção'!$A$3:$A$30))</f>
        <v>Rio Itapemirim</v>
      </c>
      <c r="F2" s="24" t="str" cm="1">
        <f t="array" ref="F2">_xlfn.UNIQUE(_xlfn._xlws.FILTER('Detalhado por Intervenção'!$H$3:$H$30,Tabela10[[#This Row],[ID]]='Detalhado por Intervenção'!$A$3:$A$30))</f>
        <v>Concluído</v>
      </c>
      <c r="G2" s="24" cm="1">
        <f t="array" ref="G2">_xlfn.UNIQUE(_xlfn._xlws.FILTER('Detalhado por Intervenção'!$I$3:$I$30,Tabela10[[#This Row],[ID]]='Detalhado por Intervenção'!$A$3:$A$30))</f>
        <v>-20.59155363</v>
      </c>
      <c r="H2" s="24" cm="1">
        <f t="array" ref="H2">_xlfn.UNIQUE(_xlfn._xlws.FILTER('Detalhado por Intervenção'!$J$3:$J$30,Tabela10[[#This Row],[ID]]='Detalhado por Intervenção'!$A$3:$A$30))</f>
        <v>-41.191854679999999</v>
      </c>
      <c r="I2" s="24" cm="1">
        <f t="array" ref="I2">_xlfn.UNIQUE(_xlfn._xlws.FILTER('Detalhado por Intervenção'!$T$3:$T$30,Tabela10[[#This Row],[ID]]='Detalhado por Intervenção'!$A$3:$A$30))</f>
        <v>70</v>
      </c>
      <c r="J2" s="25">
        <f>SUMIF('Detalhado por Intervenção'!$A$3:$A$30, Tabela10[[#This Row],[ID]], 'Detalhado por Intervenção'!$S$3:$S$30)</f>
        <v>17101.009999999998</v>
      </c>
      <c r="K2" s="26">
        <f>SUMIF('Detalhado por Intervenção'!$A$3:$A$30, Tabela10[[#This Row],[ID]], 'Detalhado por Intervenção'!$Y$3:$Y$30)</f>
        <v>1870.4999999999998</v>
      </c>
      <c r="L2" s="26">
        <f>IF(SUMIF('Detalhado por Intervenção'!$A$3:$A$30, Tabela10[[#This Row],[ID]], 'Detalhado por Intervenção'!$Z$3:$Z$30)&lt;0,"",SUMIF('Detalhado por Intervenção'!$A$3:$A$30, Tabela10[[#This Row],[ID]], 'Detalhado por Intervenção'!$Z$3:$Z$30))</f>
        <v>1029.5000000000002</v>
      </c>
      <c r="M2" s="25" cm="1">
        <f t="array" ref="M2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7025.1340000000009</v>
      </c>
      <c r="N2" s="27" cm="1">
        <f t="array" ref="N2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26144.94</v>
      </c>
      <c r="O2" s="25">
        <f>SUM(Tabela10[[#This Row],[Custos de Insumos]:[Custos de Serviços]])</f>
        <v>33170.074000000001</v>
      </c>
    </row>
    <row r="3" spans="1:15" s="22" customFormat="1" ht="20.149999999999999" customHeight="1" x14ac:dyDescent="0.4">
      <c r="A3" s="21" t="s">
        <v>16</v>
      </c>
      <c r="B3" s="22" t="str" cm="1">
        <f t="array" ref="B3">_xlfn.UNIQUE(_xlfn._xlws.FILTER('Detalhado por Intervenção'!$B$3:$B$30,Tabela10[[#This Row],[ID]]='Detalhado por Intervenção'!$A$3:$A$30))</f>
        <v>Ana Alice Zanon Avelar</v>
      </c>
      <c r="C3" s="26">
        <f>SUMIF('Detalhado por Intervenção'!$A$3:$A$30, Tabela10[[#This Row],[ID]], 'Detalhado por Intervenção'!$E$3:$E$30)</f>
        <v>1.95</v>
      </c>
      <c r="D3" s="24" t="str" cm="1">
        <f t="array" ref="D3">_xlfn.UNIQUE(_xlfn._xlws.FILTER('Detalhado por Intervenção'!$F$3:$F$30,Tabela10[[#This Row],[ID]]='Detalhado por Intervenção'!$A$3:$A$30))</f>
        <v>Cachoeiro de Itapemirim</v>
      </c>
      <c r="E3" s="24" t="str" cm="1">
        <f t="array" ref="E3">_xlfn.UNIQUE(_xlfn._xlws.FILTER('Detalhado por Intervenção'!$G$3:$G$30,Tabela10[[#This Row],[ID]]='Detalhado por Intervenção'!$A$3:$A$30))</f>
        <v>Rio Itapemirim</v>
      </c>
      <c r="F3" s="24" t="str" cm="1">
        <f t="array" ref="F3">_xlfn.UNIQUE(_xlfn._xlws.FILTER('Detalhado por Intervenção'!$H$3:$H$30,Tabela10[[#This Row],[ID]]='Detalhado por Intervenção'!$A$3:$A$30))</f>
        <v>Concluído</v>
      </c>
      <c r="G3" s="24" cm="1">
        <f t="array" ref="G3">_xlfn.UNIQUE(_xlfn._xlws.FILTER('Detalhado por Intervenção'!$I$3:$I$30,Tabela10[[#This Row],[ID]]='Detalhado por Intervenção'!$A$3:$A$30))</f>
        <v>-20.81940402</v>
      </c>
      <c r="H3" s="24" cm="1">
        <f t="array" ref="H3">_xlfn.UNIQUE(_xlfn._xlws.FILTER('Detalhado por Intervenção'!$J$3:$J$30,Tabela10[[#This Row],[ID]]='Detalhado por Intervenção'!$A$3:$A$30))</f>
        <v>-41.221999510000003</v>
      </c>
      <c r="I3" s="24" cm="1">
        <f t="array" ref="I3">_xlfn.UNIQUE(_xlfn._xlws.FILTER('Detalhado por Intervenção'!$T$3:$T$30,Tabela10[[#This Row],[ID]]='Detalhado por Intervenção'!$A$3:$A$30))</f>
        <v>65</v>
      </c>
      <c r="J3" s="25">
        <f>SUMIF('Detalhado por Intervenção'!$A$3:$A$30, Tabela10[[#This Row],[ID]], 'Detalhado por Intervenção'!$S$3:$S$30)</f>
        <v>17349.010000000002</v>
      </c>
      <c r="K3" s="26">
        <f>SUMIF('Detalhado por Intervenção'!$A$3:$A$30, Tabela10[[#This Row],[ID]], 'Detalhado por Intervenção'!$Y$3:$Y$30)</f>
        <v>2925</v>
      </c>
      <c r="L3" s="26">
        <f>IF(SUMIF('Detalhado por Intervenção'!$A$3:$A$30, Tabela10[[#This Row],[ID]], 'Detalhado por Intervenção'!$Z$3:$Z$30)&lt;0,"",SUMIF('Detalhado por Intervenção'!$A$3:$A$30, Tabela10[[#This Row],[ID]], 'Detalhado por Intervenção'!$Z$3:$Z$30))</f>
        <v>325</v>
      </c>
      <c r="M3" s="25" cm="1">
        <f t="array" ref="M3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5323.76</v>
      </c>
      <c r="N3" s="25" cm="1">
        <f t="array" ref="N3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18476.2</v>
      </c>
      <c r="O3" s="25">
        <f>SUM(Tabela10[[#This Row],[Custos de Insumos]:[Custos de Serviços]])</f>
        <v>23799.96</v>
      </c>
    </row>
    <row r="4" spans="1:15" s="22" customFormat="1" ht="20.149999999999999" customHeight="1" x14ac:dyDescent="0.4">
      <c r="A4" s="21" t="s">
        <v>17</v>
      </c>
      <c r="B4" s="22" t="str" cm="1">
        <f t="array" ref="B4">_xlfn.UNIQUE(_xlfn._xlws.FILTER('Detalhado por Intervenção'!$B$3:$B$30,Tabela10[[#This Row],[ID]]='Detalhado por Intervenção'!$A$3:$A$30))</f>
        <v>Eni Vilasti Moulin</v>
      </c>
      <c r="C4" s="26" t="e">
        <f>SUMIF('Detalhado por Intervenção'!$A$3:$A$30, Tabela10[[#This Row],[ID]], 'Detalhado por Intervenção'!$E$3:$E$30)</f>
        <v>#VALUE!</v>
      </c>
      <c r="D4" s="24" t="str" cm="1">
        <f t="array" ref="D4">_xlfn.UNIQUE(_xlfn._xlws.FILTER('Detalhado por Intervenção'!$F$3:$F$30,Tabela10[[#This Row],[ID]]='Detalhado por Intervenção'!$A$3:$A$30))</f>
        <v>Castelo</v>
      </c>
      <c r="E4" s="24" t="str" cm="1">
        <f t="array" ref="E4">_xlfn.UNIQUE(_xlfn._xlws.FILTER('Detalhado por Intervenção'!$G$3:$G$30,Tabela10[[#This Row],[ID]]='Detalhado por Intervenção'!$A$3:$A$30))</f>
        <v>Rio Itapemirim</v>
      </c>
      <c r="F4" s="24" t="str" cm="1">
        <f t="array" ref="F4">_xlfn.UNIQUE(_xlfn._xlws.FILTER('Detalhado por Intervenção'!$H$3:$H$30,Tabela10[[#This Row],[ID]]='Detalhado por Intervenção'!$A$3:$A$30))</f>
        <v>Concluído</v>
      </c>
      <c r="G4" s="24" cm="1">
        <f t="array" ref="G4">_xlfn.UNIQUE(_xlfn._xlws.FILTER('Detalhado por Intervenção'!$I$3:$I$30,Tabela10[[#This Row],[ID]]='Detalhado por Intervenção'!$A$3:$A$30))</f>
        <v>-20.586728839999999</v>
      </c>
      <c r="H4" s="24" cm="1">
        <f t="array" ref="H4">_xlfn.UNIQUE(_xlfn._xlws.FILTER('Detalhado por Intervenção'!$J$3:$J$30,Tabela10[[#This Row],[ID]]='Detalhado por Intervenção'!$A$3:$A$30))</f>
        <v>-41.209729439999997</v>
      </c>
      <c r="I4" s="24" t="e" cm="1" vm="1">
        <f t="array" aca="1" ref="I4" ca="1">_xlfn.UNIQUE(_xlfn._xlws.FILTER('Detalhado por Intervenção'!$T$3:$T$30,Tabela10[[#This Row],[ID]]='Detalhado por Intervenção'!$A$3:$A$30))</f>
        <v>#VALUE!</v>
      </c>
      <c r="J4" s="25">
        <f>SUMIF('Detalhado por Intervenção'!$A$3:$A$30, Tabela10[[#This Row],[ID]], 'Detalhado por Intervenção'!$S$3:$S$30)</f>
        <v>10008.200000000001</v>
      </c>
      <c r="K4" s="26" t="e">
        <f>SUMIF('Detalhado por Intervenção'!$A$3:$A$30, Tabela10[[#This Row],[ID]], 'Detalhado por Intervenção'!$Y$3:$Y$30)</f>
        <v>#VALUE!</v>
      </c>
      <c r="L4" s="26" t="e">
        <f>IF(SUMIF('Detalhado por Intervenção'!$A$3:$A$30, Tabela10[[#This Row],[ID]], 'Detalhado por Intervenção'!$Z$3:$Z$30)&lt;0,"",SUMIF('Detalhado por Intervenção'!$A$3:$A$30, Tabela10[[#This Row],[ID]], 'Detalhado por Intervenção'!$Z$3:$Z$30))</f>
        <v>#VALUE!</v>
      </c>
      <c r="M4" s="25" t="e" cm="1" vm="2">
        <f t="array" aca="1" ref="M4" ca="1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#VALUE!</v>
      </c>
      <c r="N4" s="25" t="e" cm="1" vm="2">
        <f t="array" aca="1" ref="N4" ca="1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#VALUE!</v>
      </c>
      <c r="O4" s="25" t="e" vm="2">
        <f ca="1">SUM(Tabela10[[#This Row],[Custos de Insumos]:[Custos de Serviços]])</f>
        <v>#VALUE!</v>
      </c>
    </row>
    <row r="5" spans="1:15" s="22" customFormat="1" ht="20.149999999999999" customHeight="1" x14ac:dyDescent="0.4">
      <c r="A5" s="21" t="s">
        <v>18</v>
      </c>
      <c r="B5" s="22" t="str" cm="1">
        <f t="array" ref="B5">_xlfn.UNIQUE(_xlfn._xlws.FILTER('Detalhado por Intervenção'!$B$3:$B$30,Tabela10[[#This Row],[ID]]='Detalhado por Intervenção'!$A$3:$A$30))</f>
        <v>Alcides Nunes Moreira</v>
      </c>
      <c r="C5" s="26">
        <f>SUMIF('Detalhado por Intervenção'!$A$3:$A$30, Tabela10[[#This Row],[ID]], 'Detalhado por Intervenção'!$E$3:$E$30)</f>
        <v>1.85</v>
      </c>
      <c r="D5" s="24" t="str" cm="1">
        <f t="array" ref="D5">_xlfn.UNIQUE(_xlfn._xlws.FILTER('Detalhado por Intervenção'!$F$3:$F$30,Tabela10[[#This Row],[ID]]='Detalhado por Intervenção'!$A$3:$A$30))</f>
        <v>Guaçuí</v>
      </c>
      <c r="E5" s="24" t="str" cm="1">
        <f t="array" ref="E5">_xlfn.UNIQUE(_xlfn._xlws.FILTER('Detalhado por Intervenção'!$G$3:$G$30,Tabela10[[#This Row],[ID]]='Detalhado por Intervenção'!$A$3:$A$30))</f>
        <v>Rio Itabapoana</v>
      </c>
      <c r="F5" s="24" t="str" cm="1">
        <f t="array" ref="F5">_xlfn.UNIQUE(_xlfn._xlws.FILTER('Detalhado por Intervenção'!$H$3:$H$30,Tabela10[[#This Row],[ID]]='Detalhado por Intervenção'!$A$3:$A$30))</f>
        <v>Concluído</v>
      </c>
      <c r="G5" s="24" cm="1">
        <f t="array" ref="G5">_xlfn.UNIQUE(_xlfn._xlws.FILTER('Detalhado por Intervenção'!$I$3:$I$30,Tabela10[[#This Row],[ID]]='Detalhado por Intervenção'!$A$3:$A$30))</f>
        <v>-20.789694650000001</v>
      </c>
      <c r="H5" s="24" cm="1">
        <f t="array" ref="H5">_xlfn.UNIQUE(_xlfn._xlws.FILTER('Detalhado por Intervenção'!$J$3:$J$30,Tabela10[[#This Row],[ID]]='Detalhado por Intervenção'!$A$3:$A$30))</f>
        <v>-41.731323840000002</v>
      </c>
      <c r="I5" s="24" cm="1">
        <f t="array" ref="I5">_xlfn.UNIQUE(_xlfn._xlws.FILTER('Detalhado por Intervenção'!$T$3:$T$30,Tabela10[[#This Row],[ID]]='Detalhado por Intervenção'!$A$3:$A$30))</f>
        <v>40</v>
      </c>
      <c r="J5" s="25">
        <f>SUMIF('Detalhado por Intervenção'!$A$3:$A$30, Tabela10[[#This Row],[ID]], 'Detalhado por Intervenção'!$S$3:$S$30)</f>
        <v>15395.57</v>
      </c>
      <c r="K5" s="26">
        <f>SUMIF('Detalhado por Intervenção'!$A$3:$A$30, Tabela10[[#This Row],[ID]], 'Detalhado por Intervenção'!$Y$3:$Y$30)</f>
        <v>261.66666666666663</v>
      </c>
      <c r="L5" s="26">
        <f>IF(SUMIF('Detalhado por Intervenção'!$A$3:$A$30, Tabela10[[#This Row],[ID]], 'Detalhado por Intervenção'!$Z$3:$Z$30)&lt;0,"",SUMIF('Detalhado por Intervenção'!$A$3:$A$30, Tabela10[[#This Row],[ID]], 'Detalhado por Intervenção'!$Z$3:$Z$30))</f>
        <v>622.33333333333337</v>
      </c>
      <c r="M5" s="25" cm="1">
        <f t="array" ref="M5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3183.8693333333335</v>
      </c>
      <c r="N5" s="25" cm="1">
        <f t="array" ref="N5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23080.561733333336</v>
      </c>
      <c r="O5" s="25">
        <f>SUM(Tabela10[[#This Row],[Custos de Insumos]:[Custos de Serviços]])</f>
        <v>26264.431066666668</v>
      </c>
    </row>
    <row r="6" spans="1:15" s="22" customFormat="1" ht="20.149999999999999" customHeight="1" x14ac:dyDescent="0.4">
      <c r="A6" s="21" t="s">
        <v>19</v>
      </c>
      <c r="B6" s="22" t="str" cm="1">
        <f t="array" ref="B6">_xlfn.UNIQUE(_xlfn._xlws.FILTER('Detalhado por Intervenção'!$B$3:$B$30,Tabela10[[#This Row],[ID]]='Detalhado por Intervenção'!$A$3:$A$30))</f>
        <v>Maria Marli Paulucio</v>
      </c>
      <c r="C6" s="26">
        <f>SUMIF('Detalhado por Intervenção'!$A$3:$A$30, Tabela10[[#This Row],[ID]], 'Detalhado por Intervenção'!$E$3:$E$30)</f>
        <v>3.44</v>
      </c>
      <c r="D6" s="24" t="str" cm="1">
        <f t="array" ref="D6">_xlfn.UNIQUE(_xlfn._xlws.FILTER('Detalhado por Intervenção'!$F$3:$F$30,Tabela10[[#This Row],[ID]]='Detalhado por Intervenção'!$A$3:$A$30))</f>
        <v>Muniz Freire</v>
      </c>
      <c r="E6" s="24" t="str" cm="1">
        <f t="array" ref="E6">_xlfn.UNIQUE(_xlfn._xlws.FILTER('Detalhado por Intervenção'!$G$3:$G$30,Tabela10[[#This Row],[ID]]='Detalhado por Intervenção'!$A$3:$A$30))</f>
        <v>Rio Itapemirim</v>
      </c>
      <c r="F6" s="24" t="str" cm="1">
        <f t="array" ref="F6">_xlfn.UNIQUE(_xlfn._xlws.FILTER('Detalhado por Intervenção'!$H$3:$H$30,Tabela10[[#This Row],[ID]]='Detalhado por Intervenção'!$A$3:$A$30))</f>
        <v>Concluído</v>
      </c>
      <c r="G6" s="24" cm="1">
        <f t="array" ref="G6">_xlfn.UNIQUE(_xlfn._xlws.FILTER('Detalhado por Intervenção'!$I$3:$I$30,Tabela10[[#This Row],[ID]]='Detalhado por Intervenção'!$A$3:$A$30))</f>
        <v>-20.501809000000002</v>
      </c>
      <c r="H6" s="24" cm="1">
        <f t="array" ref="H6">_xlfn.UNIQUE(_xlfn._xlws.FILTER('Detalhado por Intervenção'!$J$3:$J$30,Tabela10[[#This Row],[ID]]='Detalhado por Intervenção'!$A$3:$A$30))</f>
        <v>-41.422519999999999</v>
      </c>
      <c r="I6" s="24" cm="1">
        <f t="array" ref="I6">_xlfn.UNIQUE(_xlfn._xlws.FILTER('Detalhado por Intervenção'!$T$3:$T$30,Tabela10[[#This Row],[ID]]='Detalhado por Intervenção'!$A$3:$A$30))</f>
        <v>44</v>
      </c>
      <c r="J6" s="25">
        <f>SUMIF('Detalhado por Intervenção'!$A$3:$A$30, Tabela10[[#This Row],[ID]], 'Detalhado por Intervenção'!$S$3:$S$30)</f>
        <v>13684.84</v>
      </c>
      <c r="K6" s="26">
        <f>SUMIF('Detalhado por Intervenção'!$A$3:$A$30, Tabela10[[#This Row],[ID]], 'Detalhado por Intervenção'!$Y$3:$Y$30)</f>
        <v>9427.6</v>
      </c>
      <c r="L6" s="26">
        <f>IF(SUMIF('Detalhado por Intervenção'!$A$3:$A$30, Tabela10[[#This Row],[ID]], 'Detalhado por Intervenção'!$Z$3:$Z$30)&lt;0,"",SUMIF('Detalhado por Intervenção'!$A$3:$A$30, Tabela10[[#This Row],[ID]], 'Detalhado por Intervenção'!$Z$3:$Z$30))</f>
        <v>0</v>
      </c>
      <c r="M6" s="25" cm="1">
        <f t="array" ref="M6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5752.8544000000002</v>
      </c>
      <c r="N6" s="25" cm="1">
        <f t="array" ref="N6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37680.240000000005</v>
      </c>
      <c r="O6" s="25">
        <f>SUM(Tabela10[[#This Row],[Custos de Insumos]:[Custos de Serviços]])</f>
        <v>43433.094400000002</v>
      </c>
    </row>
    <row r="7" spans="1:15" s="22" customFormat="1" ht="20.149999999999999" customHeight="1" x14ac:dyDescent="0.4">
      <c r="A7" s="21" t="s">
        <v>20</v>
      </c>
      <c r="B7" s="22" t="str" cm="1">
        <f t="array" ref="B7">_xlfn.UNIQUE(_xlfn._xlws.FILTER('Detalhado por Intervenção'!$B$3:$B$30,Tabela10[[#This Row],[ID]]='Detalhado por Intervenção'!$A$3:$A$30))</f>
        <v>Jose Pim</v>
      </c>
      <c r="C7" s="26">
        <f>SUMIF('Detalhado por Intervenção'!$A$3:$A$30, Tabela10[[#This Row],[ID]], 'Detalhado por Intervenção'!$E$3:$E$30)</f>
        <v>1.21</v>
      </c>
      <c r="D7" s="24" t="str" cm="1">
        <f t="array" ref="D7">_xlfn.UNIQUE(_xlfn._xlws.FILTER('Detalhado por Intervenção'!$F$3:$F$30,Tabela10[[#This Row],[ID]]='Detalhado por Intervenção'!$A$3:$A$30))</f>
        <v>Muniz Freire</v>
      </c>
      <c r="E7" s="24" t="str" cm="1">
        <f t="array" ref="E7">_xlfn.UNIQUE(_xlfn._xlws.FILTER('Detalhado por Intervenção'!$G$3:$G$30,Tabela10[[#This Row],[ID]]='Detalhado por Intervenção'!$A$3:$A$30))</f>
        <v>Rio Itapemirim</v>
      </c>
      <c r="F7" s="24" t="str" cm="1">
        <f t="array" ref="F7">_xlfn.UNIQUE(_xlfn._xlws.FILTER('Detalhado por Intervenção'!$H$3:$H$30,Tabela10[[#This Row],[ID]]='Detalhado por Intervenção'!$A$3:$A$30))</f>
        <v>Concluído</v>
      </c>
      <c r="G7" s="24" cm="1">
        <f t="array" ref="G7">_xlfn.UNIQUE(_xlfn._xlws.FILTER('Detalhado por Intervenção'!$I$3:$I$30,Tabela10[[#This Row],[ID]]='Detalhado por Intervenção'!$A$3:$A$30))</f>
        <v>-20.49742973</v>
      </c>
      <c r="H7" s="24" cm="1">
        <f t="array" ref="H7">_xlfn.UNIQUE(_xlfn._xlws.FILTER('Detalhado por Intervenção'!$J$3:$J$30,Tabela10[[#This Row],[ID]]='Detalhado por Intervenção'!$A$3:$A$30))</f>
        <v>-41.406190119999998</v>
      </c>
      <c r="I7" s="24" cm="1">
        <f t="array" ref="I7">_xlfn.UNIQUE(_xlfn._xlws.FILTER('Detalhado por Intervenção'!$T$3:$T$30,Tabela10[[#This Row],[ID]]='Detalhado por Intervenção'!$A$3:$A$30))</f>
        <v>50</v>
      </c>
      <c r="J7" s="25">
        <f>SUMIF('Detalhado por Intervenção'!$A$3:$A$30, Tabela10[[#This Row],[ID]], 'Detalhado por Intervenção'!$S$3:$S$30)</f>
        <v>11191.820000000002</v>
      </c>
      <c r="K7" s="26">
        <f>SUMIF('Detalhado por Intervenção'!$A$3:$A$30, Tabela10[[#This Row],[ID]], 'Detalhado por Intervenção'!$Y$3:$Y$30)</f>
        <v>1220.25</v>
      </c>
      <c r="L7" s="26">
        <f>IF(SUMIF('Detalhado por Intervenção'!$A$3:$A$30, Tabela10[[#This Row],[ID]], 'Detalhado por Intervenção'!$Z$3:$Z$30)&lt;0,"",SUMIF('Detalhado por Intervenção'!$A$3:$A$30, Tabela10[[#This Row],[ID]], 'Detalhado por Intervenção'!$Z$3:$Z$30))</f>
        <v>712.75</v>
      </c>
      <c r="M7" s="25" cm="1">
        <f t="array" ref="M7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4581.1669999999995</v>
      </c>
      <c r="N7" s="25" cm="1">
        <f t="array" ref="N7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13746.25</v>
      </c>
      <c r="O7" s="25">
        <f>SUM(Tabela10[[#This Row],[Custos de Insumos]:[Custos de Serviços]])</f>
        <v>18327.417000000001</v>
      </c>
    </row>
    <row r="8" spans="1:15" s="22" customFormat="1" ht="20.149999999999999" customHeight="1" x14ac:dyDescent="0.4">
      <c r="A8" s="21" t="s">
        <v>21</v>
      </c>
      <c r="B8" s="22" t="str" cm="1">
        <f t="array" ref="B8">_xlfn.UNIQUE(_xlfn._xlws.FILTER('Detalhado por Intervenção'!$B$3:$B$30,Tabela10[[#This Row],[ID]]='Detalhado por Intervenção'!$A$3:$A$30))</f>
        <v>Marcus Vinicius Da Silva Coimbra</v>
      </c>
      <c r="C8" s="26">
        <f>SUMIF('Detalhado por Intervenção'!$A$3:$A$30, Tabela10[[#This Row],[ID]], 'Detalhado por Intervenção'!$E$3:$E$30)</f>
        <v>4.33</v>
      </c>
      <c r="D8" s="24" t="str" cm="1">
        <f t="array" ref="D8">_xlfn.UNIQUE(_xlfn._xlws.FILTER('Detalhado por Intervenção'!$F$3:$F$30,Tabela10[[#This Row],[ID]]='Detalhado por Intervenção'!$A$3:$A$30))</f>
        <v>Muniz Freire</v>
      </c>
      <c r="E8" s="24" t="str" cm="1">
        <f t="array" ref="E8">_xlfn.UNIQUE(_xlfn._xlws.FILTER('Detalhado por Intervenção'!$G$3:$G$30,Tabela10[[#This Row],[ID]]='Detalhado por Intervenção'!$A$3:$A$30))</f>
        <v>Rio Itapemirim</v>
      </c>
      <c r="F8" s="24" t="str" cm="1">
        <f t="array" ref="F8">_xlfn.UNIQUE(_xlfn._xlws.FILTER('Detalhado por Intervenção'!$H$3:$H$30,Tabela10[[#This Row],[ID]]='Detalhado por Intervenção'!$A$3:$A$30))</f>
        <v>Concluído</v>
      </c>
      <c r="G8" s="24" cm="1">
        <f t="array" ref="G8">_xlfn.UNIQUE(_xlfn._xlws.FILTER('Detalhado por Intervenção'!$I$3:$I$30,Tabela10[[#This Row],[ID]]='Detalhado por Intervenção'!$A$3:$A$30))</f>
        <v>-20.30983573</v>
      </c>
      <c r="H8" s="24" cm="1">
        <f t="array" ref="H8">_xlfn.UNIQUE(_xlfn._xlws.FILTER('Detalhado por Intervenção'!$J$3:$J$30,Tabela10[[#This Row],[ID]]='Detalhado por Intervenção'!$A$3:$A$30))</f>
        <v>-41.440033819999996</v>
      </c>
      <c r="I8" s="24" cm="1">
        <f t="array" ref="I8">_xlfn.UNIQUE(_xlfn._xlws.FILTER('Detalhado por Intervenção'!$T$3:$T$30,Tabela10[[#This Row],[ID]]='Detalhado por Intervenção'!$A$3:$A$30))</f>
        <v>75</v>
      </c>
      <c r="J8" s="25">
        <f>SUMIF('Detalhado por Intervenção'!$A$3:$A$30, Tabela10[[#This Row],[ID]], 'Detalhado por Intervenção'!$S$3:$S$30)</f>
        <v>17667.55</v>
      </c>
      <c r="K8" s="26">
        <f>SUMIF('Detalhado por Intervenção'!$A$3:$A$30, Tabela10[[#This Row],[ID]], 'Detalhado por Intervenção'!$Y$3:$Y$30)</f>
        <v>1481.25</v>
      </c>
      <c r="L8" s="26">
        <f>IF(SUMIF('Detalhado por Intervenção'!$A$3:$A$30, Tabela10[[#This Row],[ID]], 'Detalhado por Intervenção'!$Z$3:$Z$30)&lt;0,"",SUMIF('Detalhado por Intervenção'!$A$3:$A$30, Tabela10[[#This Row],[ID]], 'Detalhado por Intervenção'!$Z$3:$Z$30))</f>
        <v>1018.75</v>
      </c>
      <c r="M8" s="25" cm="1">
        <f t="array" ref="M8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6660.2390000000005</v>
      </c>
      <c r="N8" s="25" cm="1">
        <f t="array" ref="N8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21798.55</v>
      </c>
      <c r="O8" s="25">
        <f>SUM(Tabela10[[#This Row],[Custos de Insumos]:[Custos de Serviços]])</f>
        <v>28458.789000000001</v>
      </c>
    </row>
    <row r="9" spans="1:15" s="22" customFormat="1" ht="20.149999999999999" customHeight="1" x14ac:dyDescent="0.4">
      <c r="A9" s="21" t="s">
        <v>22</v>
      </c>
      <c r="B9" s="22" t="str" cm="1">
        <f t="array" ref="B9">_xlfn.UNIQUE(_xlfn._xlws.FILTER('Detalhado por Intervenção'!$B$3:$B$30,Tabela10[[#This Row],[ID]]='Detalhado por Intervenção'!$A$3:$A$30))</f>
        <v>Athair Santos Filho</v>
      </c>
      <c r="C9" s="26">
        <f>SUMIF('Detalhado por Intervenção'!$A$3:$A$30, Tabela10[[#This Row],[ID]], 'Detalhado por Intervenção'!$E$3:$E$30)</f>
        <v>1.534</v>
      </c>
      <c r="D9" s="24" t="str" cm="1">
        <f t="array" ref="D9">_xlfn.UNIQUE(_xlfn._xlws.FILTER('Detalhado por Intervenção'!$F$3:$F$30,Tabela10[[#This Row],[ID]]='Detalhado por Intervenção'!$A$3:$A$30))</f>
        <v>Alegre</v>
      </c>
      <c r="E9" s="24" t="str" cm="1">
        <f t="array" ref="E9">_xlfn.UNIQUE(_xlfn._xlws.FILTER('Detalhado por Intervenção'!$G$3:$G$30,Tabela10[[#This Row],[ID]]='Detalhado por Intervenção'!$A$3:$A$30))</f>
        <v>Rio Itapemirim</v>
      </c>
      <c r="F9" s="24" t="str" cm="1">
        <f t="array" ref="F9">_xlfn.UNIQUE(_xlfn._xlws.FILTER('Detalhado por Intervenção'!$H$3:$H$30,Tabela10[[#This Row],[ID]]='Detalhado por Intervenção'!$A$3:$A$30))</f>
        <v>Concluído</v>
      </c>
      <c r="G9" s="24" cm="1">
        <f t="array" ref="G9">_xlfn.UNIQUE(_xlfn._xlws.FILTER('Detalhado por Intervenção'!$I$3:$I$30,Tabela10[[#This Row],[ID]]='Detalhado por Intervenção'!$A$3:$A$30))</f>
        <v>-20.61168533</v>
      </c>
      <c r="H9" s="24" cm="1">
        <f t="array" ref="H9">_xlfn.UNIQUE(_xlfn._xlws.FILTER('Detalhado por Intervenção'!$J$3:$J$30,Tabela10[[#This Row],[ID]]='Detalhado por Intervenção'!$A$3:$A$30))</f>
        <v>-41.517515459999998</v>
      </c>
      <c r="I9" s="24" cm="1">
        <f t="array" ref="I9">_xlfn.UNIQUE(_xlfn._xlws.FILTER('Detalhado por Intervenção'!$T$3:$T$30,Tabela10[[#This Row],[ID]]='Detalhado por Intervenção'!$A$3:$A$30))</f>
        <v>30</v>
      </c>
      <c r="J9" s="25">
        <f>SUMIF('Detalhado por Intervenção'!$A$3:$A$30, Tabela10[[#This Row],[ID]], 'Detalhado por Intervenção'!$S$3:$S$30)</f>
        <v>19060.25</v>
      </c>
      <c r="K9" s="26">
        <f>SUMIF('Detalhado por Intervenção'!$A$3:$A$30, Tabela10[[#This Row],[ID]], 'Detalhado por Intervenção'!$Y$3:$Y$30)</f>
        <v>820.05000000000018</v>
      </c>
      <c r="L9" s="26">
        <f>IF(SUMIF('Detalhado por Intervenção'!$A$3:$A$30, Tabela10[[#This Row],[ID]], 'Detalhado por Intervenção'!$Z$3:$Z$30)&lt;0,"",SUMIF('Detalhado por Intervenção'!$A$3:$A$30, Tabela10[[#This Row],[ID]], 'Detalhado por Intervenção'!$Z$3:$Z$30))</f>
        <v>120.25000000000001</v>
      </c>
      <c r="M9" s="25" cm="1">
        <f t="array" ref="M9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1618.4953999999998</v>
      </c>
      <c r="N9" s="25" cm="1">
        <f t="array" ref="N9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45948.247199999998</v>
      </c>
      <c r="O9" s="25">
        <f>SUM(Tabela10[[#This Row],[Custos de Insumos]:[Custos de Serviços]])</f>
        <v>47566.742599999998</v>
      </c>
    </row>
    <row r="10" spans="1:15" s="22" customFormat="1" ht="20.149999999999999" customHeight="1" x14ac:dyDescent="0.4">
      <c r="A10" s="21" t="s">
        <v>23</v>
      </c>
      <c r="B10" s="22" t="str" cm="1">
        <f t="array" ref="B10">_xlfn.UNIQUE(_xlfn._xlws.FILTER('Detalhado por Intervenção'!$B$3:$B$30,Tabela10[[#This Row],[ID]]='Detalhado por Intervenção'!$A$3:$A$30))</f>
        <v>Osmar Antonio Angeleti</v>
      </c>
      <c r="C10" s="26">
        <f>SUMIF('Detalhado por Intervenção'!$A$3:$A$30, Tabela10[[#This Row],[ID]], 'Detalhado por Intervenção'!$E$3:$E$30)</f>
        <v>1.58</v>
      </c>
      <c r="D10" s="24" t="str" cm="1">
        <f t="array" ref="D10">_xlfn.UNIQUE(_xlfn._xlws.FILTER('Detalhado por Intervenção'!$F$3:$F$30,Tabela10[[#This Row],[ID]]='Detalhado por Intervenção'!$A$3:$A$30))</f>
        <v>Alegre</v>
      </c>
      <c r="E10" s="24" t="str" cm="1">
        <f t="array" ref="E10">_xlfn.UNIQUE(_xlfn._xlws.FILTER('Detalhado por Intervenção'!$G$3:$G$30,Tabela10[[#This Row],[ID]]='Detalhado por Intervenção'!$A$3:$A$30))</f>
        <v>Rio Itapemirim</v>
      </c>
      <c r="F10" s="24" t="str" cm="1">
        <f t="array" ref="F10">_xlfn.UNIQUE(_xlfn._xlws.FILTER('Detalhado por Intervenção'!$H$3:$H$30,Tabela10[[#This Row],[ID]]='Detalhado por Intervenção'!$A$3:$A$30))</f>
        <v>Concluído</v>
      </c>
      <c r="G10" s="24" cm="1">
        <f t="array" ref="G10">_xlfn.UNIQUE(_xlfn._xlws.FILTER('Detalhado por Intervenção'!$I$3:$I$30,Tabela10[[#This Row],[ID]]='Detalhado por Intervenção'!$A$3:$A$30))</f>
        <v>-20.879302339999999</v>
      </c>
      <c r="H10" s="24" cm="1">
        <f t="array" ref="H10">_xlfn.UNIQUE(_xlfn._xlws.FILTER('Detalhado por Intervenção'!$J$3:$J$30,Tabela10[[#This Row],[ID]]='Detalhado por Intervenção'!$A$3:$A$30))</f>
        <v>-41.55655522</v>
      </c>
      <c r="I10" s="24" cm="1">
        <f t="array" ref="I10">_xlfn.UNIQUE(_xlfn._xlws.FILTER('Detalhado por Intervenção'!$T$3:$T$30,Tabela10[[#This Row],[ID]]='Detalhado por Intervenção'!$A$3:$A$30))</f>
        <v>20</v>
      </c>
      <c r="J10" s="25">
        <f>SUMIF('Detalhado por Intervenção'!$A$3:$A$30, Tabela10[[#This Row],[ID]], 'Detalhado por Intervenção'!$S$3:$S$30)</f>
        <v>17699.82</v>
      </c>
      <c r="K10" s="26">
        <f>SUMIF('Detalhado por Intervenção'!$A$3:$A$30, Tabela10[[#This Row],[ID]], 'Detalhado por Intervenção'!$Y$3:$Y$30)</f>
        <v>811.66666666666663</v>
      </c>
      <c r="L10" s="26">
        <f>IF(SUMIF('Detalhado por Intervenção'!$A$3:$A$30, Tabela10[[#This Row],[ID]], 'Detalhado por Intervenção'!$Z$3:$Z$30)&lt;0,"",SUMIF('Detalhado por Intervenção'!$A$3:$A$30, Tabela10[[#This Row],[ID]], 'Detalhado por Intervenção'!$Z$3:$Z$30))</f>
        <v>944.33333333333337</v>
      </c>
      <c r="M10" s="25" cm="1">
        <f t="array" ref="M10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5278.3613333333333</v>
      </c>
      <c r="N10" s="25" cm="1">
        <f t="array" ref="N10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12432.333333333336</v>
      </c>
      <c r="O10" s="25">
        <f>SUM(Tabela10[[#This Row],[Custos de Insumos]:[Custos de Serviços]])</f>
        <v>17710.69466666667</v>
      </c>
    </row>
    <row r="11" spans="1:15" s="22" customFormat="1" ht="20.149999999999999" customHeight="1" x14ac:dyDescent="0.4">
      <c r="A11" s="21" t="s">
        <v>24</v>
      </c>
      <c r="B11" s="22" t="str" cm="1">
        <f t="array" ref="B11">_xlfn.UNIQUE(_xlfn._xlws.FILTER('Detalhado por Intervenção'!$B$3:$B$30,Tabela10[[#This Row],[ID]]='Detalhado por Intervenção'!$A$3:$A$30))</f>
        <v>Joao Batista de Oliveira Gomes</v>
      </c>
      <c r="C11" s="26">
        <f>SUMIF('Detalhado por Intervenção'!$A$3:$A$30, Tabela10[[#This Row],[ID]], 'Detalhado por Intervenção'!$E$3:$E$30)</f>
        <v>5.08</v>
      </c>
      <c r="D11" s="24" t="str" cm="1">
        <f t="array" ref="D11">_xlfn.UNIQUE(_xlfn._xlws.FILTER('Detalhado por Intervenção'!$F$3:$F$30,Tabela10[[#This Row],[ID]]='Detalhado por Intervenção'!$A$3:$A$30))</f>
        <v>Guaçuí</v>
      </c>
      <c r="E11" s="24" t="str" cm="1">
        <f t="array" ref="E11">_xlfn.UNIQUE(_xlfn._xlws.FILTER('Detalhado por Intervenção'!$G$3:$G$30,Tabela10[[#This Row],[ID]]='Detalhado por Intervenção'!$A$3:$A$30))</f>
        <v>Rio Itabapoana</v>
      </c>
      <c r="F11" s="24" t="str" cm="1">
        <f t="array" ref="F11">_xlfn.UNIQUE(_xlfn._xlws.FILTER('Detalhado por Intervenção'!$H$3:$H$30,Tabela10[[#This Row],[ID]]='Detalhado por Intervenção'!$A$3:$A$30))</f>
        <v>Concluído</v>
      </c>
      <c r="G11" s="24" cm="1">
        <f t="array" ref="G11">_xlfn.UNIQUE(_xlfn._xlws.FILTER('Detalhado por Intervenção'!$I$3:$I$30,Tabela10[[#This Row],[ID]]='Detalhado por Intervenção'!$A$3:$A$30))</f>
        <v>-20.695637000000001</v>
      </c>
      <c r="H11" s="24" cm="1">
        <f t="array" ref="H11">_xlfn.UNIQUE(_xlfn._xlws.FILTER('Detalhado por Intervenção'!$J$3:$J$30,Tabela10[[#This Row],[ID]]='Detalhado por Intervenção'!$A$3:$A$30))</f>
        <v>-41.652326000000002</v>
      </c>
      <c r="I11" s="24" cm="1">
        <f t="array" ref="I11">_xlfn.UNIQUE(_xlfn._xlws.FILTER('Detalhado por Intervenção'!$T$3:$T$30,Tabela10[[#This Row],[ID]]='Detalhado por Intervenção'!$A$3:$A$30))</f>
        <v>40</v>
      </c>
      <c r="J11" s="25">
        <f>SUMIF('Detalhado por Intervenção'!$A$3:$A$30, Tabela10[[#This Row],[ID]], 'Detalhado por Intervenção'!$S$3:$S$30)</f>
        <v>18270.36</v>
      </c>
      <c r="K11" s="26">
        <f>SUMIF('Detalhado por Intervenção'!$A$3:$A$30, Tabela10[[#This Row],[ID]], 'Detalhado por Intervenção'!$Y$3:$Y$30)</f>
        <v>24238.76</v>
      </c>
      <c r="L11" s="26">
        <f>IF(SUMIF('Detalhado por Intervenção'!$A$3:$A$30, Tabela10[[#This Row],[ID]], 'Detalhado por Intervenção'!$Z$3:$Z$30)&lt;0,"",SUMIF('Detalhado por Intervenção'!$A$3:$A$30, Tabela10[[#This Row],[ID]], 'Detalhado por Intervenção'!$Z$3:$Z$30))</f>
        <v>0</v>
      </c>
      <c r="M11" s="25" cm="1">
        <f t="array" ref="M11">_xlfn.LET(
    _xlpm.id_atual, Tabela10[[#This Row],[ID]],
    _xlpm.intervalo_ids, 'Detalhado por Intervenção'!$A$3:$A$30,
    _xlpm.colunas_somar, 'Detalhado por Intervenção'!$AA$3:$AE$30,
    _xlpm.filtro, _xlpm.intervalo_ids=_xlpm.id_atual,
    SUM(_xlfn._xlws.FILTER(_xlpm.colunas_somar, _xlpm.filtro))
)</f>
        <v>11252.06624</v>
      </c>
      <c r="N11" s="25" cm="1">
        <f t="array" ref="N11">_xlfn.LET(
    _xlpm.id_atual, Tabela10[[#This Row],[ID]],
    _xlpm.intervalo_ids, 'Detalhado por Intervenção'!$A$3:$A$30,
    _xlpm.colunas_somar, 'Detalhado por Intervenção'!$AF$3:$AV$30,
    SUM(_xlfn._xlws.FILTER(_xlpm.colunas_somar, _xlpm.intervalo_ids=_xlpm.id_atual)))</f>
        <v>53040.14</v>
      </c>
      <c r="O11" s="25">
        <f>SUM(Tabela10[[#This Row],[Custos de Insumos]:[Custos de Serviços]])</f>
        <v>64292.20624</v>
      </c>
    </row>
  </sheetData>
  <conditionalFormatting sqref="M2:M11">
    <cfRule type="cellIs" dxfId="2" priority="1" operator="lessThan">
      <formula>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BF20E-8684-423B-A12E-ED90308448E4}">
  <sheetPr codeName="Planilha9"/>
  <dimension ref="A1:AD843"/>
  <sheetViews>
    <sheetView topLeftCell="F1" workbookViewId="0">
      <selection activeCell="F14" sqref="A14:XFD14"/>
    </sheetView>
  </sheetViews>
  <sheetFormatPr defaultRowHeight="14.5" x14ac:dyDescent="0.35"/>
  <cols>
    <col min="1" max="1" width="7.54296875" bestFit="1" customWidth="1"/>
    <col min="2" max="2" width="40.6328125" bestFit="1" customWidth="1"/>
    <col min="3" max="3" width="17.08984375" bestFit="1" customWidth="1"/>
    <col min="4" max="4" width="16.36328125" bestFit="1" customWidth="1"/>
    <col min="5" max="5" width="21.90625" bestFit="1" customWidth="1"/>
    <col min="6" max="6" width="24.90625" style="95" bestFit="1" customWidth="1"/>
    <col min="7" max="7" width="18.453125" bestFit="1" customWidth="1"/>
    <col min="8" max="8" width="16" bestFit="1" customWidth="1"/>
    <col min="9" max="9" width="13" bestFit="1" customWidth="1"/>
    <col min="10" max="10" width="27.6328125" bestFit="1" customWidth="1"/>
    <col min="11" max="11" width="9.54296875" bestFit="1" customWidth="1"/>
    <col min="12" max="12" width="13" bestFit="1" customWidth="1"/>
    <col min="14" max="14" width="8.453125" bestFit="1" customWidth="1"/>
    <col min="15" max="15" width="81.08984375" bestFit="1" customWidth="1"/>
    <col min="16" max="16" width="13.6328125" bestFit="1" customWidth="1"/>
    <col min="17" max="17" width="12.08984375" bestFit="1" customWidth="1"/>
    <col min="18" max="18" width="16.90625" style="107" bestFit="1" customWidth="1"/>
    <col min="19" max="19" width="13.08984375" bestFit="1" customWidth="1"/>
    <col min="20" max="20" width="11.453125" bestFit="1" customWidth="1"/>
    <col min="22" max="22" width="9.453125" bestFit="1" customWidth="1"/>
    <col min="23" max="23" width="16" bestFit="1" customWidth="1"/>
    <col min="24" max="24" width="13.6328125" bestFit="1" customWidth="1"/>
    <col min="25" max="25" width="10.6328125" bestFit="1" customWidth="1"/>
    <col min="26" max="26" width="15.453125" style="108" bestFit="1" customWidth="1"/>
    <col min="27" max="27" width="12.6328125" bestFit="1" customWidth="1"/>
  </cols>
  <sheetData>
    <row r="1" spans="1:30" x14ac:dyDescent="0.35">
      <c r="A1" s="2" t="s">
        <v>0</v>
      </c>
      <c r="B1" s="2" t="s">
        <v>1</v>
      </c>
      <c r="C1" s="2" t="s">
        <v>5</v>
      </c>
      <c r="D1" s="2" t="s">
        <v>204</v>
      </c>
      <c r="E1" s="2" t="s">
        <v>205</v>
      </c>
      <c r="F1" s="20" t="s">
        <v>2</v>
      </c>
      <c r="G1" s="2" t="s">
        <v>747</v>
      </c>
      <c r="H1" s="2" t="s">
        <v>748</v>
      </c>
      <c r="I1" s="2" t="s">
        <v>749</v>
      </c>
      <c r="J1" s="2" t="s">
        <v>213</v>
      </c>
      <c r="K1" s="2" t="s">
        <v>214</v>
      </c>
      <c r="L1" s="2" t="s">
        <v>750</v>
      </c>
      <c r="N1" t="s">
        <v>751</v>
      </c>
      <c r="O1" t="s">
        <v>752</v>
      </c>
      <c r="P1" t="s">
        <v>748</v>
      </c>
      <c r="Q1" t="s">
        <v>753</v>
      </c>
      <c r="R1" s="107" t="s">
        <v>754</v>
      </c>
      <c r="S1" t="s">
        <v>755</v>
      </c>
      <c r="T1" t="s">
        <v>756</v>
      </c>
      <c r="V1" t="s">
        <v>757</v>
      </c>
      <c r="W1" t="s">
        <v>758</v>
      </c>
      <c r="X1" t="s">
        <v>748</v>
      </c>
      <c r="Y1" t="s">
        <v>749</v>
      </c>
      <c r="Z1" s="108" t="s">
        <v>754</v>
      </c>
      <c r="AA1" t="s">
        <v>759</v>
      </c>
    </row>
    <row r="2" spans="1:30" x14ac:dyDescent="0.35">
      <c r="A2" s="2" t="s">
        <v>15</v>
      </c>
      <c r="B2" s="2" t="s">
        <v>51</v>
      </c>
      <c r="C2" s="2" t="s">
        <v>55</v>
      </c>
      <c r="D2" s="2" t="s">
        <v>29</v>
      </c>
      <c r="E2" s="2">
        <v>1</v>
      </c>
      <c r="F2" s="20">
        <v>1.74</v>
      </c>
      <c r="G2" s="2" t="s">
        <v>208</v>
      </c>
      <c r="H2" s="2">
        <v>26.1</v>
      </c>
      <c r="I2" s="2" t="s">
        <v>760</v>
      </c>
      <c r="J2" s="5">
        <v>235.8</v>
      </c>
      <c r="K2" s="2">
        <v>1</v>
      </c>
      <c r="L2" s="2"/>
      <c r="N2" t="s">
        <v>761</v>
      </c>
      <c r="O2" t="s">
        <v>762</v>
      </c>
      <c r="P2">
        <v>1</v>
      </c>
      <c r="Q2" t="s">
        <v>763</v>
      </c>
      <c r="R2" s="107">
        <v>0.5</v>
      </c>
      <c r="S2" t="s">
        <v>764</v>
      </c>
      <c r="V2" t="s">
        <v>765</v>
      </c>
      <c r="W2" t="s">
        <v>212</v>
      </c>
      <c r="X2">
        <v>4</v>
      </c>
      <c r="Y2" t="s">
        <v>766</v>
      </c>
      <c r="Z2" s="108">
        <v>27</v>
      </c>
      <c r="AA2" s="43">
        <v>108</v>
      </c>
    </row>
    <row r="3" spans="1:30" x14ac:dyDescent="0.35">
      <c r="A3" s="2" t="s">
        <v>15</v>
      </c>
      <c r="B3" s="2" t="s">
        <v>51</v>
      </c>
      <c r="C3" s="2" t="s">
        <v>55</v>
      </c>
      <c r="D3" s="2" t="s">
        <v>29</v>
      </c>
      <c r="E3" s="2">
        <v>1</v>
      </c>
      <c r="F3" s="20">
        <v>1.74</v>
      </c>
      <c r="G3" s="2" t="s">
        <v>209</v>
      </c>
      <c r="H3" s="2">
        <v>14.5</v>
      </c>
      <c r="I3" s="2" t="s">
        <v>760</v>
      </c>
      <c r="J3" s="5">
        <v>461.27</v>
      </c>
      <c r="K3" s="2">
        <v>1</v>
      </c>
      <c r="L3" s="2"/>
      <c r="N3" t="s">
        <v>761</v>
      </c>
      <c r="O3" t="s">
        <v>767</v>
      </c>
      <c r="P3">
        <v>1</v>
      </c>
      <c r="Q3" t="s">
        <v>763</v>
      </c>
      <c r="R3" s="107">
        <v>0.5</v>
      </c>
      <c r="S3" t="s">
        <v>768</v>
      </c>
      <c r="V3" t="s">
        <v>765</v>
      </c>
      <c r="W3" t="s">
        <v>208</v>
      </c>
      <c r="X3">
        <v>4</v>
      </c>
      <c r="Y3" t="s">
        <v>760</v>
      </c>
      <c r="Z3" s="108">
        <v>17.7</v>
      </c>
      <c r="AA3" s="43">
        <v>70.8</v>
      </c>
      <c r="AD3" t="e">
        <f>(#REF!*'BD_Reflorestar (3)'!$X$4)</f>
        <v>#REF!</v>
      </c>
    </row>
    <row r="4" spans="1:30" x14ac:dyDescent="0.35">
      <c r="A4" s="2" t="s">
        <v>15</v>
      </c>
      <c r="B4" s="2" t="s">
        <v>51</v>
      </c>
      <c r="C4" s="2" t="s">
        <v>55</v>
      </c>
      <c r="D4" s="2" t="s">
        <v>29</v>
      </c>
      <c r="E4" s="2">
        <v>1</v>
      </c>
      <c r="F4" s="20">
        <v>1.74</v>
      </c>
      <c r="G4" s="2" t="s">
        <v>210</v>
      </c>
      <c r="H4" s="2">
        <v>1015</v>
      </c>
      <c r="I4" s="2" t="s">
        <v>760</v>
      </c>
      <c r="J4" s="5">
        <v>1252.7</v>
      </c>
      <c r="K4" s="2">
        <v>1</v>
      </c>
      <c r="L4" s="2"/>
      <c r="N4" t="s">
        <v>761</v>
      </c>
      <c r="O4" t="s">
        <v>769</v>
      </c>
      <c r="P4">
        <v>1</v>
      </c>
      <c r="Q4" t="s">
        <v>763</v>
      </c>
      <c r="R4" s="107">
        <v>0.5</v>
      </c>
      <c r="S4" t="s">
        <v>764</v>
      </c>
      <c r="V4" t="s">
        <v>761</v>
      </c>
      <c r="W4" t="s">
        <v>770</v>
      </c>
      <c r="X4">
        <v>0.15</v>
      </c>
      <c r="Y4" t="s">
        <v>760</v>
      </c>
      <c r="Z4" s="108">
        <v>0.06</v>
      </c>
      <c r="AA4" s="43">
        <v>8.9999999999999993E-3</v>
      </c>
    </row>
    <row r="5" spans="1:30" x14ac:dyDescent="0.35">
      <c r="A5" s="2" t="s">
        <v>15</v>
      </c>
      <c r="B5" s="2" t="s">
        <v>51</v>
      </c>
      <c r="C5" s="2" t="s">
        <v>55</v>
      </c>
      <c r="D5" s="2" t="s">
        <v>29</v>
      </c>
      <c r="E5" s="2">
        <v>1</v>
      </c>
      <c r="F5" s="20">
        <v>1.74</v>
      </c>
      <c r="G5" s="2" t="s">
        <v>206</v>
      </c>
      <c r="H5" s="2">
        <v>2900</v>
      </c>
      <c r="I5" s="2" t="s">
        <v>749</v>
      </c>
      <c r="J5" s="5">
        <v>5535.08</v>
      </c>
      <c r="K5" s="2">
        <v>1</v>
      </c>
      <c r="L5" s="2"/>
      <c r="N5" t="s">
        <v>765</v>
      </c>
      <c r="O5" t="s">
        <v>771</v>
      </c>
      <c r="P5">
        <v>1</v>
      </c>
      <c r="Q5" t="s">
        <v>772</v>
      </c>
      <c r="R5" s="107">
        <v>350</v>
      </c>
      <c r="S5" t="s">
        <v>773</v>
      </c>
      <c r="V5" t="s">
        <v>761</v>
      </c>
      <c r="W5" t="s">
        <v>209</v>
      </c>
      <c r="X5">
        <v>5.0000000000000001E-3</v>
      </c>
      <c r="Y5" t="s">
        <v>760</v>
      </c>
      <c r="Z5" s="108">
        <v>50</v>
      </c>
      <c r="AA5" s="43">
        <v>0.25</v>
      </c>
    </row>
    <row r="6" spans="1:30" x14ac:dyDescent="0.35">
      <c r="A6" s="2" t="s">
        <v>15</v>
      </c>
      <c r="B6" s="2" t="s">
        <v>51</v>
      </c>
      <c r="C6" s="2" t="s">
        <v>55</v>
      </c>
      <c r="D6" s="2" t="s">
        <v>29</v>
      </c>
      <c r="E6" s="2">
        <v>1</v>
      </c>
      <c r="F6" s="20">
        <v>1.74</v>
      </c>
      <c r="G6" s="2" t="s">
        <v>42</v>
      </c>
      <c r="H6" s="2">
        <v>522</v>
      </c>
      <c r="I6" s="2" t="s">
        <v>774</v>
      </c>
      <c r="J6" s="5">
        <v>3659.98</v>
      </c>
      <c r="K6" s="2">
        <v>1</v>
      </c>
      <c r="L6" s="2"/>
      <c r="N6" t="s">
        <v>765</v>
      </c>
      <c r="O6" t="s">
        <v>775</v>
      </c>
      <c r="P6">
        <v>1</v>
      </c>
      <c r="Q6" t="s">
        <v>772</v>
      </c>
      <c r="R6" s="107">
        <v>100</v>
      </c>
      <c r="S6" t="s">
        <v>773</v>
      </c>
      <c r="V6" t="s">
        <v>761</v>
      </c>
      <c r="W6" t="s">
        <v>776</v>
      </c>
      <c r="X6">
        <v>0.15</v>
      </c>
      <c r="Y6" t="s">
        <v>760</v>
      </c>
      <c r="Z6" s="108">
        <v>5.76</v>
      </c>
      <c r="AA6" s="43">
        <v>0.86399999999999999</v>
      </c>
    </row>
    <row r="7" spans="1:30" x14ac:dyDescent="0.35">
      <c r="A7" s="2" t="s">
        <v>15</v>
      </c>
      <c r="B7" s="2" t="s">
        <v>51</v>
      </c>
      <c r="C7" s="2" t="s">
        <v>55</v>
      </c>
      <c r="D7" s="2" t="s">
        <v>29</v>
      </c>
      <c r="E7" s="2">
        <v>1</v>
      </c>
      <c r="F7" s="20">
        <v>1.74</v>
      </c>
      <c r="G7" s="2" t="s">
        <v>207</v>
      </c>
      <c r="H7" s="2">
        <v>3659.98</v>
      </c>
      <c r="I7" s="2" t="s">
        <v>777</v>
      </c>
      <c r="J7" s="5">
        <v>3659.98</v>
      </c>
      <c r="K7" s="2">
        <v>1</v>
      </c>
      <c r="L7" s="2"/>
      <c r="N7" t="s">
        <v>765</v>
      </c>
      <c r="O7" t="s">
        <v>778</v>
      </c>
      <c r="P7">
        <v>1</v>
      </c>
      <c r="Q7" t="s">
        <v>774</v>
      </c>
      <c r="R7" s="107">
        <v>5</v>
      </c>
      <c r="S7" t="s">
        <v>407</v>
      </c>
      <c r="V7" t="s">
        <v>761</v>
      </c>
      <c r="W7" t="s">
        <v>779</v>
      </c>
      <c r="X7">
        <v>0.1</v>
      </c>
      <c r="Y7" t="s">
        <v>760</v>
      </c>
      <c r="Z7" s="108">
        <v>4.24</v>
      </c>
      <c r="AA7" s="43">
        <v>0.42400000000000004</v>
      </c>
    </row>
    <row r="8" spans="1:30" x14ac:dyDescent="0.35">
      <c r="A8" s="2" t="s">
        <v>15</v>
      </c>
      <c r="B8" s="2" t="s">
        <v>51</v>
      </c>
      <c r="C8" s="2" t="s">
        <v>55</v>
      </c>
      <c r="D8" s="2" t="s">
        <v>29</v>
      </c>
      <c r="E8" s="2">
        <v>1</v>
      </c>
      <c r="F8" s="20">
        <v>1.74</v>
      </c>
      <c r="G8" s="2" t="s">
        <v>211</v>
      </c>
      <c r="H8" s="2">
        <v>25</v>
      </c>
      <c r="I8" s="2" t="s">
        <v>780</v>
      </c>
      <c r="J8" s="5">
        <v>2296.1999999999998</v>
      </c>
      <c r="K8" s="2">
        <v>1</v>
      </c>
      <c r="L8" s="2"/>
      <c r="N8" t="s">
        <v>765</v>
      </c>
      <c r="O8" t="s">
        <v>781</v>
      </c>
      <c r="P8">
        <v>1</v>
      </c>
      <c r="Q8" t="s">
        <v>774</v>
      </c>
      <c r="R8" s="107">
        <v>2</v>
      </c>
      <c r="S8" t="s">
        <v>407</v>
      </c>
      <c r="V8" t="s">
        <v>761</v>
      </c>
      <c r="W8" t="s">
        <v>206</v>
      </c>
      <c r="X8">
        <v>1</v>
      </c>
      <c r="Y8" t="s">
        <v>763</v>
      </c>
      <c r="Z8" s="108">
        <v>3.5</v>
      </c>
      <c r="AA8" s="43">
        <v>3.5</v>
      </c>
    </row>
    <row r="9" spans="1:30" x14ac:dyDescent="0.35">
      <c r="A9" s="2" t="s">
        <v>60</v>
      </c>
      <c r="B9" s="2" t="s">
        <v>62</v>
      </c>
      <c r="C9" s="2" t="s">
        <v>63</v>
      </c>
      <c r="D9" s="2" t="s">
        <v>29</v>
      </c>
      <c r="E9" s="2">
        <v>1</v>
      </c>
      <c r="F9" s="20">
        <v>0.35099999999999998</v>
      </c>
      <c r="G9" s="2" t="s">
        <v>210</v>
      </c>
      <c r="H9" s="2">
        <v>204.4</v>
      </c>
      <c r="I9" s="2" t="s">
        <v>760</v>
      </c>
      <c r="J9" s="5">
        <v>277.31</v>
      </c>
      <c r="K9" s="2">
        <v>5</v>
      </c>
      <c r="L9" s="2"/>
      <c r="N9" t="s">
        <v>761</v>
      </c>
      <c r="O9" t="s">
        <v>782</v>
      </c>
      <c r="P9">
        <v>1</v>
      </c>
      <c r="Q9" t="s">
        <v>763</v>
      </c>
      <c r="R9" s="107">
        <v>1</v>
      </c>
      <c r="S9" t="s">
        <v>773</v>
      </c>
      <c r="V9" t="s">
        <v>765</v>
      </c>
      <c r="W9" t="s">
        <v>234</v>
      </c>
      <c r="X9">
        <v>30</v>
      </c>
      <c r="Y9" t="s">
        <v>760</v>
      </c>
      <c r="Z9" s="108">
        <v>120</v>
      </c>
      <c r="AA9" s="43">
        <v>3600</v>
      </c>
    </row>
    <row r="10" spans="1:30" x14ac:dyDescent="0.35">
      <c r="A10" s="2" t="s">
        <v>60</v>
      </c>
      <c r="B10" s="2" t="s">
        <v>62</v>
      </c>
      <c r="C10" s="2" t="s">
        <v>63</v>
      </c>
      <c r="D10" s="2" t="s">
        <v>29</v>
      </c>
      <c r="E10" s="2">
        <v>1</v>
      </c>
      <c r="F10" s="20">
        <v>0.35099999999999998</v>
      </c>
      <c r="G10" s="2" t="s">
        <v>209</v>
      </c>
      <c r="H10" s="2">
        <v>2.92</v>
      </c>
      <c r="I10" s="2" t="s">
        <v>760</v>
      </c>
      <c r="J10" s="5">
        <v>102.11</v>
      </c>
      <c r="K10" s="2">
        <v>5</v>
      </c>
      <c r="L10" s="2"/>
      <c r="N10" t="s">
        <v>761</v>
      </c>
      <c r="O10" t="s">
        <v>783</v>
      </c>
      <c r="P10">
        <v>1</v>
      </c>
      <c r="Q10" t="s">
        <v>763</v>
      </c>
      <c r="R10" s="107">
        <v>0.5</v>
      </c>
      <c r="S10" t="s">
        <v>764</v>
      </c>
      <c r="V10" t="s">
        <v>765</v>
      </c>
      <c r="W10" t="s">
        <v>42</v>
      </c>
      <c r="X10">
        <v>1</v>
      </c>
      <c r="Y10" t="s">
        <v>774</v>
      </c>
      <c r="Z10" s="108">
        <v>15</v>
      </c>
      <c r="AA10" s="43">
        <v>15</v>
      </c>
    </row>
    <row r="11" spans="1:30" x14ac:dyDescent="0.35">
      <c r="A11" s="2" t="s">
        <v>60</v>
      </c>
      <c r="B11" s="2" t="s">
        <v>62</v>
      </c>
      <c r="C11" s="2" t="s">
        <v>63</v>
      </c>
      <c r="D11" s="2" t="s">
        <v>29</v>
      </c>
      <c r="E11" s="2">
        <v>1</v>
      </c>
      <c r="F11" s="20">
        <v>0.35099999999999998</v>
      </c>
      <c r="G11" s="2" t="s">
        <v>208</v>
      </c>
      <c r="H11" s="2">
        <v>5.25</v>
      </c>
      <c r="I11" s="2" t="s">
        <v>760</v>
      </c>
      <c r="J11" s="5">
        <v>52.14</v>
      </c>
      <c r="K11" s="2">
        <v>5</v>
      </c>
      <c r="L11" s="2"/>
      <c r="N11" t="s">
        <v>761</v>
      </c>
      <c r="O11" t="s">
        <v>784</v>
      </c>
      <c r="P11">
        <v>1</v>
      </c>
      <c r="Q11" t="s">
        <v>763</v>
      </c>
      <c r="R11" s="107">
        <v>0.25</v>
      </c>
      <c r="S11" t="s">
        <v>764</v>
      </c>
    </row>
    <row r="12" spans="1:30" x14ac:dyDescent="0.35">
      <c r="A12" s="2" t="s">
        <v>60</v>
      </c>
      <c r="B12" s="2" t="s">
        <v>62</v>
      </c>
      <c r="C12" s="2" t="s">
        <v>63</v>
      </c>
      <c r="D12" s="2" t="s">
        <v>29</v>
      </c>
      <c r="E12" s="2">
        <v>1</v>
      </c>
      <c r="F12" s="20">
        <v>0.35099999999999998</v>
      </c>
      <c r="G12" s="2" t="s">
        <v>211</v>
      </c>
      <c r="H12" s="2">
        <v>12</v>
      </c>
      <c r="I12" s="2" t="s">
        <v>780</v>
      </c>
      <c r="J12" s="5">
        <v>1107.72</v>
      </c>
      <c r="K12" s="2">
        <v>5</v>
      </c>
      <c r="L12" s="2"/>
      <c r="N12" t="s">
        <v>761</v>
      </c>
      <c r="O12" t="s">
        <v>785</v>
      </c>
      <c r="P12">
        <v>1</v>
      </c>
      <c r="Q12" t="s">
        <v>763</v>
      </c>
      <c r="R12" s="107">
        <v>0.25</v>
      </c>
      <c r="S12" t="s">
        <v>764</v>
      </c>
    </row>
    <row r="13" spans="1:30" x14ac:dyDescent="0.35">
      <c r="A13" s="2" t="s">
        <v>60</v>
      </c>
      <c r="B13" s="2" t="s">
        <v>62</v>
      </c>
      <c r="C13" s="2" t="s">
        <v>63</v>
      </c>
      <c r="D13" s="2" t="s">
        <v>29</v>
      </c>
      <c r="E13" s="2">
        <v>1</v>
      </c>
      <c r="F13" s="20">
        <v>0.35099999999999998</v>
      </c>
      <c r="G13" s="2" t="s">
        <v>207</v>
      </c>
      <c r="H13" s="2">
        <v>413.55</v>
      </c>
      <c r="I13" s="2" t="s">
        <v>777</v>
      </c>
      <c r="J13" s="5">
        <v>413.55</v>
      </c>
      <c r="K13" s="2">
        <v>5</v>
      </c>
      <c r="L13" s="2"/>
      <c r="N13" t="s">
        <v>765</v>
      </c>
      <c r="O13" t="s">
        <v>786</v>
      </c>
      <c r="P13">
        <v>1</v>
      </c>
      <c r="Q13" t="s">
        <v>774</v>
      </c>
      <c r="R13" s="107">
        <v>5</v>
      </c>
      <c r="S13" t="s">
        <v>407</v>
      </c>
    </row>
    <row r="14" spans="1:30" x14ac:dyDescent="0.35">
      <c r="A14" s="2" t="s">
        <v>60</v>
      </c>
      <c r="B14" s="2" t="s">
        <v>62</v>
      </c>
      <c r="C14" s="2" t="s">
        <v>63</v>
      </c>
      <c r="D14" s="2" t="s">
        <v>29</v>
      </c>
      <c r="E14" s="2">
        <v>1</v>
      </c>
      <c r="F14" s="20">
        <v>0.35099999999999998</v>
      </c>
      <c r="G14" s="2" t="s">
        <v>42</v>
      </c>
      <c r="H14" s="2">
        <v>233.21100000000001</v>
      </c>
      <c r="I14" s="2" t="s">
        <v>774</v>
      </c>
      <c r="J14" s="5">
        <v>1797.5</v>
      </c>
      <c r="K14" s="2">
        <v>5</v>
      </c>
      <c r="L14" s="2"/>
      <c r="N14" t="s">
        <v>761</v>
      </c>
      <c r="O14" t="s">
        <v>254</v>
      </c>
      <c r="P14">
        <v>1</v>
      </c>
      <c r="Q14" t="s">
        <v>763</v>
      </c>
      <c r="R14" s="107">
        <v>0.5</v>
      </c>
      <c r="S14" t="s">
        <v>764</v>
      </c>
    </row>
    <row r="15" spans="1:30" x14ac:dyDescent="0.35">
      <c r="A15" s="2" t="s">
        <v>60</v>
      </c>
      <c r="B15" s="2" t="s">
        <v>62</v>
      </c>
      <c r="C15" s="2" t="s">
        <v>63</v>
      </c>
      <c r="D15" s="2" t="s">
        <v>29</v>
      </c>
      <c r="E15" s="2">
        <v>1</v>
      </c>
      <c r="F15" s="20">
        <v>0.35099999999999998</v>
      </c>
      <c r="G15" s="2" t="s">
        <v>206</v>
      </c>
      <c r="H15" s="2">
        <v>584</v>
      </c>
      <c r="I15" s="2" t="s">
        <v>749</v>
      </c>
      <c r="J15" s="5">
        <v>1225.32</v>
      </c>
      <c r="K15" s="2">
        <v>5</v>
      </c>
      <c r="L15" s="2"/>
      <c r="N15" t="s">
        <v>765</v>
      </c>
      <c r="O15" t="s">
        <v>787</v>
      </c>
      <c r="P15">
        <v>1</v>
      </c>
      <c r="Q15" t="s">
        <v>772</v>
      </c>
      <c r="R15" s="107">
        <v>100</v>
      </c>
      <c r="S15" t="s">
        <v>421</v>
      </c>
    </row>
    <row r="16" spans="1:30" x14ac:dyDescent="0.35">
      <c r="A16" s="2" t="s">
        <v>60</v>
      </c>
      <c r="B16" s="2" t="s">
        <v>62</v>
      </c>
      <c r="C16" s="2" t="s">
        <v>63</v>
      </c>
      <c r="D16" s="2" t="s">
        <v>29</v>
      </c>
      <c r="E16" s="2">
        <v>2</v>
      </c>
      <c r="F16" s="20">
        <v>0.85399999999999998</v>
      </c>
      <c r="G16" s="2" t="s">
        <v>207</v>
      </c>
      <c r="H16" s="2">
        <v>1004.33</v>
      </c>
      <c r="I16" s="2" t="s">
        <v>777</v>
      </c>
      <c r="J16" s="5">
        <v>1004.33</v>
      </c>
      <c r="K16" s="2">
        <v>5</v>
      </c>
      <c r="L16" s="2"/>
      <c r="N16" t="s">
        <v>765</v>
      </c>
      <c r="O16" t="s">
        <v>259</v>
      </c>
      <c r="P16">
        <v>1</v>
      </c>
      <c r="Q16" t="s">
        <v>763</v>
      </c>
      <c r="R16" s="107">
        <v>50</v>
      </c>
      <c r="S16" t="s">
        <v>407</v>
      </c>
    </row>
    <row r="17" spans="1:19" x14ac:dyDescent="0.35">
      <c r="A17" s="2" t="s">
        <v>60</v>
      </c>
      <c r="B17" s="2" t="s">
        <v>62</v>
      </c>
      <c r="C17" s="2" t="s">
        <v>63</v>
      </c>
      <c r="D17" s="2" t="s">
        <v>29</v>
      </c>
      <c r="E17" s="2">
        <v>2</v>
      </c>
      <c r="F17" s="20">
        <v>0.85399999999999998</v>
      </c>
      <c r="G17" s="2" t="s">
        <v>212</v>
      </c>
      <c r="H17" s="2">
        <v>6.8</v>
      </c>
      <c r="I17" s="2" t="s">
        <v>766</v>
      </c>
      <c r="J17" s="5">
        <v>66.58</v>
      </c>
      <c r="K17" s="2">
        <v>5</v>
      </c>
      <c r="L17" s="2"/>
      <c r="N17" t="s">
        <v>765</v>
      </c>
      <c r="O17" t="s">
        <v>788</v>
      </c>
      <c r="P17">
        <v>1</v>
      </c>
      <c r="Q17" t="s">
        <v>772</v>
      </c>
      <c r="R17" s="107">
        <v>500</v>
      </c>
      <c r="S17" t="s">
        <v>773</v>
      </c>
    </row>
    <row r="18" spans="1:19" x14ac:dyDescent="0.35">
      <c r="A18" s="2" t="s">
        <v>60</v>
      </c>
      <c r="B18" s="2" t="s">
        <v>62</v>
      </c>
      <c r="C18" s="2" t="s">
        <v>63</v>
      </c>
      <c r="D18" s="2" t="s">
        <v>29</v>
      </c>
      <c r="E18" s="2">
        <v>2</v>
      </c>
      <c r="F18" s="20">
        <v>0.85399999999999998</v>
      </c>
      <c r="G18" s="2" t="s">
        <v>42</v>
      </c>
      <c r="H18" s="2">
        <v>400</v>
      </c>
      <c r="I18" s="2" t="s">
        <v>774</v>
      </c>
      <c r="J18" s="5">
        <v>3083.04</v>
      </c>
      <c r="K18" s="2">
        <v>5</v>
      </c>
      <c r="L18" s="2"/>
      <c r="N18" t="s">
        <v>765</v>
      </c>
      <c r="O18" t="s">
        <v>789</v>
      </c>
      <c r="P18">
        <v>1</v>
      </c>
      <c r="Q18" t="s">
        <v>772</v>
      </c>
      <c r="R18" s="107">
        <v>600</v>
      </c>
      <c r="S18" t="s">
        <v>773</v>
      </c>
    </row>
    <row r="19" spans="1:19" x14ac:dyDescent="0.35">
      <c r="A19" s="2" t="s">
        <v>60</v>
      </c>
      <c r="B19" s="2" t="s">
        <v>62</v>
      </c>
      <c r="C19" s="2" t="s">
        <v>63</v>
      </c>
      <c r="D19" s="2" t="s">
        <v>29</v>
      </c>
      <c r="E19" s="2">
        <v>2</v>
      </c>
      <c r="F19" s="20">
        <v>0.85399999999999998</v>
      </c>
      <c r="G19" s="2" t="s">
        <v>206</v>
      </c>
      <c r="H19" s="2">
        <v>1422</v>
      </c>
      <c r="I19" s="2" t="s">
        <v>749</v>
      </c>
      <c r="J19" s="5">
        <v>2983.58</v>
      </c>
      <c r="K19" s="2">
        <v>5</v>
      </c>
      <c r="L19" s="2"/>
      <c r="N19" t="s">
        <v>790</v>
      </c>
      <c r="O19" t="s">
        <v>264</v>
      </c>
      <c r="P19">
        <v>1</v>
      </c>
      <c r="Q19" t="s">
        <v>790</v>
      </c>
      <c r="R19" s="107">
        <v>50</v>
      </c>
      <c r="S19" t="s">
        <v>773</v>
      </c>
    </row>
    <row r="20" spans="1:19" x14ac:dyDescent="0.35">
      <c r="A20" s="2" t="s">
        <v>60</v>
      </c>
      <c r="B20" s="2" t="s">
        <v>62</v>
      </c>
      <c r="C20" s="2" t="s">
        <v>63</v>
      </c>
      <c r="D20" s="2" t="s">
        <v>29</v>
      </c>
      <c r="E20" s="2">
        <v>2</v>
      </c>
      <c r="F20" s="20">
        <v>0.85399999999999998</v>
      </c>
      <c r="G20" s="2" t="s">
        <v>209</v>
      </c>
      <c r="H20" s="2">
        <v>7.11</v>
      </c>
      <c r="I20" s="2" t="s">
        <v>760</v>
      </c>
      <c r="J20" s="5">
        <v>248.64</v>
      </c>
      <c r="K20" s="2">
        <v>5</v>
      </c>
      <c r="L20" s="2"/>
      <c r="N20" t="s">
        <v>790</v>
      </c>
      <c r="O20" t="s">
        <v>260</v>
      </c>
      <c r="P20">
        <v>1</v>
      </c>
      <c r="Q20" t="s">
        <v>790</v>
      </c>
      <c r="R20" s="107">
        <v>161</v>
      </c>
      <c r="S20" t="s">
        <v>773</v>
      </c>
    </row>
    <row r="21" spans="1:19" x14ac:dyDescent="0.35">
      <c r="A21" s="2" t="s">
        <v>60</v>
      </c>
      <c r="B21" s="2" t="s">
        <v>62</v>
      </c>
      <c r="C21" s="2" t="s">
        <v>63</v>
      </c>
      <c r="D21" s="2" t="s">
        <v>29</v>
      </c>
      <c r="E21" s="2">
        <v>2</v>
      </c>
      <c r="F21" s="20">
        <v>0.85399999999999998</v>
      </c>
      <c r="G21" s="2" t="s">
        <v>210</v>
      </c>
      <c r="H21" s="2">
        <v>497.7</v>
      </c>
      <c r="I21" s="2" t="s">
        <v>760</v>
      </c>
      <c r="J21" s="5">
        <v>675.24</v>
      </c>
      <c r="K21" s="2">
        <v>5</v>
      </c>
      <c r="L21" s="2"/>
      <c r="N21" t="s">
        <v>790</v>
      </c>
      <c r="O21" t="s">
        <v>261</v>
      </c>
      <c r="P21">
        <v>1</v>
      </c>
      <c r="Q21" t="s">
        <v>790</v>
      </c>
      <c r="R21" s="107">
        <v>113</v>
      </c>
      <c r="S21" t="s">
        <v>773</v>
      </c>
    </row>
    <row r="22" spans="1:19" x14ac:dyDescent="0.35">
      <c r="A22" s="2" t="s">
        <v>60</v>
      </c>
      <c r="B22" s="2" t="s">
        <v>62</v>
      </c>
      <c r="C22" s="2" t="s">
        <v>63</v>
      </c>
      <c r="D22" s="2" t="s">
        <v>29</v>
      </c>
      <c r="E22" s="2">
        <v>2</v>
      </c>
      <c r="F22" s="20">
        <v>0.85399999999999998</v>
      </c>
      <c r="G22" s="2" t="s">
        <v>208</v>
      </c>
      <c r="H22" s="2">
        <v>12.75</v>
      </c>
      <c r="I22" s="2" t="s">
        <v>760</v>
      </c>
      <c r="J22" s="5">
        <v>126.63</v>
      </c>
      <c r="K22" s="2">
        <v>5</v>
      </c>
      <c r="L22" s="2"/>
      <c r="N22" t="s">
        <v>790</v>
      </c>
      <c r="O22" t="s">
        <v>262</v>
      </c>
      <c r="P22">
        <v>1</v>
      </c>
      <c r="Q22" t="s">
        <v>790</v>
      </c>
      <c r="R22" s="107">
        <v>200</v>
      </c>
      <c r="S22" t="s">
        <v>773</v>
      </c>
    </row>
    <row r="23" spans="1:19" x14ac:dyDescent="0.35">
      <c r="A23" s="2" t="s">
        <v>60</v>
      </c>
      <c r="B23" s="2" t="s">
        <v>62</v>
      </c>
      <c r="C23" s="2" t="s">
        <v>63</v>
      </c>
      <c r="D23" s="2" t="s">
        <v>29</v>
      </c>
      <c r="E23" s="2">
        <v>3</v>
      </c>
      <c r="F23" s="20">
        <v>0.76100000000000001</v>
      </c>
      <c r="G23" s="2" t="s">
        <v>212</v>
      </c>
      <c r="H23" s="2">
        <v>6.08</v>
      </c>
      <c r="I23" s="2" t="s">
        <v>766</v>
      </c>
      <c r="J23" s="5">
        <v>59.53</v>
      </c>
      <c r="K23" s="2">
        <v>5</v>
      </c>
      <c r="L23" s="2"/>
      <c r="N23" t="s">
        <v>790</v>
      </c>
      <c r="O23" t="s">
        <v>791</v>
      </c>
      <c r="P23">
        <v>1</v>
      </c>
      <c r="Q23" t="s">
        <v>790</v>
      </c>
      <c r="R23" s="107">
        <v>150</v>
      </c>
      <c r="S23" t="s">
        <v>773</v>
      </c>
    </row>
    <row r="24" spans="1:19" x14ac:dyDescent="0.35">
      <c r="A24" s="2" t="s">
        <v>60</v>
      </c>
      <c r="B24" s="2" t="s">
        <v>62</v>
      </c>
      <c r="C24" s="2" t="s">
        <v>63</v>
      </c>
      <c r="D24" s="2" t="s">
        <v>29</v>
      </c>
      <c r="E24" s="2">
        <v>3</v>
      </c>
      <c r="F24" s="20">
        <v>0.76100000000000001</v>
      </c>
      <c r="G24" s="2" t="s">
        <v>42</v>
      </c>
      <c r="H24" s="2">
        <v>389.46199999999999</v>
      </c>
      <c r="I24" s="2" t="s">
        <v>774</v>
      </c>
      <c r="J24" s="5">
        <v>3001.82</v>
      </c>
      <c r="K24" s="2">
        <v>5</v>
      </c>
      <c r="L24" s="2"/>
      <c r="O24" t="s">
        <v>792</v>
      </c>
      <c r="P24">
        <v>5</v>
      </c>
      <c r="Q24" t="s">
        <v>269</v>
      </c>
    </row>
    <row r="25" spans="1:19" x14ac:dyDescent="0.35">
      <c r="A25" s="2" t="s">
        <v>60</v>
      </c>
      <c r="B25" s="2" t="s">
        <v>62</v>
      </c>
      <c r="C25" s="2" t="s">
        <v>63</v>
      </c>
      <c r="D25" s="2" t="s">
        <v>29</v>
      </c>
      <c r="E25" s="2">
        <v>3</v>
      </c>
      <c r="F25" s="20">
        <v>0.76100000000000001</v>
      </c>
      <c r="G25" s="2" t="s">
        <v>206</v>
      </c>
      <c r="H25" s="2">
        <v>1267</v>
      </c>
      <c r="I25" s="2" t="s">
        <v>749</v>
      </c>
      <c r="J25" s="5">
        <v>2658.36</v>
      </c>
      <c r="K25" s="2">
        <v>5</v>
      </c>
      <c r="L25" s="2"/>
      <c r="O25" t="s">
        <v>793</v>
      </c>
      <c r="P25">
        <v>10</v>
      </c>
      <c r="Q25" t="s">
        <v>269</v>
      </c>
    </row>
    <row r="26" spans="1:19" x14ac:dyDescent="0.35">
      <c r="A26" s="2" t="s">
        <v>60</v>
      </c>
      <c r="B26" s="2" t="s">
        <v>62</v>
      </c>
      <c r="C26" s="2" t="s">
        <v>63</v>
      </c>
      <c r="D26" s="2" t="s">
        <v>29</v>
      </c>
      <c r="E26" s="2">
        <v>3</v>
      </c>
      <c r="F26" s="20">
        <v>0.76100000000000001</v>
      </c>
      <c r="G26" s="2" t="s">
        <v>210</v>
      </c>
      <c r="H26" s="2">
        <v>443.45</v>
      </c>
      <c r="I26" s="2" t="s">
        <v>760</v>
      </c>
      <c r="J26" s="5">
        <v>601.64</v>
      </c>
      <c r="K26" s="2">
        <v>5</v>
      </c>
      <c r="L26" s="2"/>
      <c r="N26" t="s">
        <v>765</v>
      </c>
      <c r="O26" t="s">
        <v>236</v>
      </c>
      <c r="P26">
        <v>1</v>
      </c>
      <c r="Q26" t="s">
        <v>794</v>
      </c>
      <c r="R26" s="107">
        <v>5</v>
      </c>
      <c r="S26" t="s">
        <v>773</v>
      </c>
    </row>
    <row r="27" spans="1:19" x14ac:dyDescent="0.35">
      <c r="A27" s="2" t="s">
        <v>60</v>
      </c>
      <c r="B27" s="2" t="s">
        <v>62</v>
      </c>
      <c r="C27" s="2" t="s">
        <v>63</v>
      </c>
      <c r="D27" s="2" t="s">
        <v>29</v>
      </c>
      <c r="E27" s="2">
        <v>3</v>
      </c>
      <c r="F27" s="20">
        <v>0.76100000000000001</v>
      </c>
      <c r="G27" s="2" t="s">
        <v>209</v>
      </c>
      <c r="H27" s="2">
        <v>6.335</v>
      </c>
      <c r="I27" s="2" t="s">
        <v>760</v>
      </c>
      <c r="J27" s="5">
        <v>221.54</v>
      </c>
      <c r="K27" s="2">
        <v>5</v>
      </c>
      <c r="L27" s="2"/>
    </row>
    <row r="28" spans="1:19" x14ac:dyDescent="0.35">
      <c r="A28" s="2" t="s">
        <v>60</v>
      </c>
      <c r="B28" s="2" t="s">
        <v>62</v>
      </c>
      <c r="C28" s="2" t="s">
        <v>63</v>
      </c>
      <c r="D28" s="2" t="s">
        <v>29</v>
      </c>
      <c r="E28" s="2">
        <v>3</v>
      </c>
      <c r="F28" s="20">
        <v>0.76100000000000001</v>
      </c>
      <c r="G28" s="2" t="s">
        <v>208</v>
      </c>
      <c r="H28" s="2">
        <v>11.4</v>
      </c>
      <c r="I28" s="2" t="s">
        <v>760</v>
      </c>
      <c r="J28" s="5">
        <v>113.22</v>
      </c>
      <c r="K28" s="2">
        <v>5</v>
      </c>
      <c r="L28" s="2"/>
    </row>
    <row r="29" spans="1:19" x14ac:dyDescent="0.35">
      <c r="A29" s="2" t="s">
        <v>60</v>
      </c>
      <c r="B29" s="2" t="s">
        <v>62</v>
      </c>
      <c r="C29" s="2" t="s">
        <v>63</v>
      </c>
      <c r="D29" s="2" t="s">
        <v>29</v>
      </c>
      <c r="E29" s="2">
        <v>3</v>
      </c>
      <c r="F29" s="20">
        <v>0.76100000000000001</v>
      </c>
      <c r="G29" s="2" t="s">
        <v>207</v>
      </c>
      <c r="H29" s="2">
        <v>897.99</v>
      </c>
      <c r="I29" s="2" t="s">
        <v>777</v>
      </c>
      <c r="J29" s="5">
        <v>897.99</v>
      </c>
      <c r="K29" s="2">
        <v>5</v>
      </c>
      <c r="L29" s="2"/>
      <c r="O29" t="s">
        <v>795</v>
      </c>
    </row>
    <row r="30" spans="1:19" x14ac:dyDescent="0.35">
      <c r="A30" s="2" t="s">
        <v>16</v>
      </c>
      <c r="B30" s="2" t="s">
        <v>69</v>
      </c>
      <c r="C30" s="2" t="s">
        <v>55</v>
      </c>
      <c r="D30" s="2" t="s">
        <v>29</v>
      </c>
      <c r="E30" s="2">
        <v>1</v>
      </c>
      <c r="F30" s="20">
        <v>1.95</v>
      </c>
      <c r="G30" s="2" t="s">
        <v>208</v>
      </c>
      <c r="H30" s="2">
        <v>29.25</v>
      </c>
      <c r="I30" s="2" t="s">
        <v>760</v>
      </c>
      <c r="J30" s="5">
        <v>290.5</v>
      </c>
      <c r="K30" s="2">
        <v>1</v>
      </c>
      <c r="L30" s="2"/>
    </row>
    <row r="31" spans="1:19" x14ac:dyDescent="0.35">
      <c r="A31" s="2" t="s">
        <v>16</v>
      </c>
      <c r="B31" s="2" t="s">
        <v>69</v>
      </c>
      <c r="C31" s="2" t="s">
        <v>55</v>
      </c>
      <c r="D31" s="2" t="s">
        <v>29</v>
      </c>
      <c r="E31" s="2">
        <v>1</v>
      </c>
      <c r="F31" s="20">
        <v>1.95</v>
      </c>
      <c r="G31" s="2" t="s">
        <v>209</v>
      </c>
      <c r="H31" s="2">
        <v>16.25</v>
      </c>
      <c r="I31" s="2" t="s">
        <v>760</v>
      </c>
      <c r="J31" s="5">
        <v>568.27</v>
      </c>
      <c r="K31" s="2">
        <v>1</v>
      </c>
      <c r="L31" s="2"/>
    </row>
    <row r="32" spans="1:19" x14ac:dyDescent="0.35">
      <c r="A32" s="2" t="s">
        <v>16</v>
      </c>
      <c r="B32" s="2" t="s">
        <v>69</v>
      </c>
      <c r="C32" s="2" t="s">
        <v>55</v>
      </c>
      <c r="D32" s="2" t="s">
        <v>29</v>
      </c>
      <c r="E32" s="2">
        <v>1</v>
      </c>
      <c r="F32" s="20">
        <v>1.95</v>
      </c>
      <c r="G32" s="2" t="s">
        <v>210</v>
      </c>
      <c r="H32" s="2">
        <v>1137.5</v>
      </c>
      <c r="I32" s="2" t="s">
        <v>760</v>
      </c>
      <c r="J32" s="5">
        <v>1543.28</v>
      </c>
      <c r="K32" s="2">
        <v>1</v>
      </c>
      <c r="L32" s="2"/>
    </row>
    <row r="33" spans="1:12" x14ac:dyDescent="0.35">
      <c r="A33" s="2" t="s">
        <v>16</v>
      </c>
      <c r="B33" s="2" t="s">
        <v>69</v>
      </c>
      <c r="C33" s="2" t="s">
        <v>55</v>
      </c>
      <c r="D33" s="2" t="s">
        <v>29</v>
      </c>
      <c r="E33" s="2">
        <v>1</v>
      </c>
      <c r="F33" s="20">
        <v>1.95</v>
      </c>
      <c r="G33" s="2" t="s">
        <v>206</v>
      </c>
      <c r="H33" s="2">
        <v>3250</v>
      </c>
      <c r="I33" s="2" t="s">
        <v>749</v>
      </c>
      <c r="J33" s="5">
        <v>6819</v>
      </c>
      <c r="K33" s="2">
        <v>1</v>
      </c>
      <c r="L33" s="2"/>
    </row>
    <row r="34" spans="1:12" x14ac:dyDescent="0.35">
      <c r="A34" s="2" t="s">
        <v>16</v>
      </c>
      <c r="B34" s="2" t="s">
        <v>69</v>
      </c>
      <c r="C34" s="2" t="s">
        <v>55</v>
      </c>
      <c r="D34" s="2" t="s">
        <v>29</v>
      </c>
      <c r="E34" s="2">
        <v>1</v>
      </c>
      <c r="F34" s="20">
        <v>1.95</v>
      </c>
      <c r="G34" s="2" t="s">
        <v>42</v>
      </c>
      <c r="H34" s="2">
        <v>329.08199999999999</v>
      </c>
      <c r="I34" s="2" t="s">
        <v>774</v>
      </c>
      <c r="J34" s="5">
        <v>2536.44</v>
      </c>
      <c r="K34" s="2">
        <v>1</v>
      </c>
      <c r="L34" s="2"/>
    </row>
    <row r="35" spans="1:12" x14ac:dyDescent="0.35">
      <c r="A35" s="2" t="s">
        <v>16</v>
      </c>
      <c r="B35" s="2" t="s">
        <v>69</v>
      </c>
      <c r="C35" s="2" t="s">
        <v>55</v>
      </c>
      <c r="D35" s="2" t="s">
        <v>29</v>
      </c>
      <c r="E35" s="2">
        <v>1</v>
      </c>
      <c r="F35" s="20">
        <v>1.95</v>
      </c>
      <c r="G35" s="2" t="s">
        <v>207</v>
      </c>
      <c r="H35" s="2">
        <v>2304.04</v>
      </c>
      <c r="I35" s="2" t="s">
        <v>777</v>
      </c>
      <c r="J35" s="5">
        <v>2304.04</v>
      </c>
      <c r="K35" s="2">
        <v>1</v>
      </c>
      <c r="L35" s="2"/>
    </row>
    <row r="36" spans="1:12" x14ac:dyDescent="0.35">
      <c r="A36" s="2" t="s">
        <v>16</v>
      </c>
      <c r="B36" s="2" t="s">
        <v>69</v>
      </c>
      <c r="C36" s="2" t="s">
        <v>55</v>
      </c>
      <c r="D36" s="2" t="s">
        <v>29</v>
      </c>
      <c r="E36" s="2">
        <v>1</v>
      </c>
      <c r="F36" s="20">
        <v>1.95</v>
      </c>
      <c r="G36" s="2" t="s">
        <v>211</v>
      </c>
      <c r="H36" s="2">
        <v>25</v>
      </c>
      <c r="I36" s="2" t="s">
        <v>780</v>
      </c>
      <c r="J36" s="5">
        <v>3287.48</v>
      </c>
      <c r="K36" s="2">
        <v>1</v>
      </c>
      <c r="L36" s="2"/>
    </row>
    <row r="37" spans="1:12" x14ac:dyDescent="0.35">
      <c r="A37" s="2" t="s">
        <v>17</v>
      </c>
      <c r="B37" s="2" t="s">
        <v>70</v>
      </c>
      <c r="C37" s="2" t="s">
        <v>55</v>
      </c>
      <c r="D37" s="2" t="s">
        <v>29</v>
      </c>
      <c r="E37" s="2">
        <v>1</v>
      </c>
      <c r="F37" s="20">
        <v>0.15</v>
      </c>
      <c r="G37" s="2" t="s">
        <v>208</v>
      </c>
      <c r="H37" s="2">
        <v>2.25</v>
      </c>
      <c r="I37" s="2" t="s">
        <v>760</v>
      </c>
      <c r="J37" s="5">
        <v>27.58</v>
      </c>
      <c r="K37" s="2">
        <v>1</v>
      </c>
      <c r="L37" s="2"/>
    </row>
    <row r="38" spans="1:12" x14ac:dyDescent="0.35">
      <c r="A38" s="2" t="s">
        <v>17</v>
      </c>
      <c r="B38" s="2" t="s">
        <v>70</v>
      </c>
      <c r="C38" s="2" t="s">
        <v>55</v>
      </c>
      <c r="D38" s="2" t="s">
        <v>29</v>
      </c>
      <c r="E38" s="2">
        <v>1</v>
      </c>
      <c r="F38" s="20">
        <v>0.15</v>
      </c>
      <c r="G38" s="2" t="s">
        <v>210</v>
      </c>
      <c r="H38" s="2">
        <v>87.5</v>
      </c>
      <c r="I38" s="2" t="s">
        <v>760</v>
      </c>
      <c r="J38" s="5">
        <v>146.52000000000001</v>
      </c>
      <c r="K38" s="2">
        <v>1</v>
      </c>
      <c r="L38" s="2"/>
    </row>
    <row r="39" spans="1:12" x14ac:dyDescent="0.35">
      <c r="A39" s="2" t="s">
        <v>17</v>
      </c>
      <c r="B39" s="2" t="s">
        <v>70</v>
      </c>
      <c r="C39" s="2" t="s">
        <v>55</v>
      </c>
      <c r="D39" s="2" t="s">
        <v>29</v>
      </c>
      <c r="E39" s="2">
        <v>1</v>
      </c>
      <c r="F39" s="20">
        <v>0.15</v>
      </c>
      <c r="G39" s="2" t="s">
        <v>209</v>
      </c>
      <c r="H39" s="2">
        <v>1.25</v>
      </c>
      <c r="I39" s="2" t="s">
        <v>760</v>
      </c>
      <c r="J39" s="5">
        <v>53.95</v>
      </c>
      <c r="K39" s="2">
        <v>1</v>
      </c>
      <c r="L39" s="2"/>
    </row>
    <row r="40" spans="1:12" x14ac:dyDescent="0.35">
      <c r="A40" s="2" t="s">
        <v>17</v>
      </c>
      <c r="B40" s="2" t="s">
        <v>70</v>
      </c>
      <c r="C40" s="2" t="s">
        <v>55</v>
      </c>
      <c r="D40" s="2" t="s">
        <v>29</v>
      </c>
      <c r="E40" s="2">
        <v>1</v>
      </c>
      <c r="F40" s="20">
        <v>0.15</v>
      </c>
      <c r="G40" s="2" t="s">
        <v>211</v>
      </c>
      <c r="H40" s="2">
        <v>22</v>
      </c>
      <c r="I40" s="2" t="s">
        <v>780</v>
      </c>
      <c r="J40" s="5">
        <v>3487.43</v>
      </c>
      <c r="K40" s="2">
        <v>1</v>
      </c>
      <c r="L40" s="2"/>
    </row>
    <row r="41" spans="1:12" x14ac:dyDescent="0.35">
      <c r="A41" s="2" t="s">
        <v>17</v>
      </c>
      <c r="B41" s="2" t="s">
        <v>70</v>
      </c>
      <c r="C41" s="2" t="s">
        <v>55</v>
      </c>
      <c r="D41" s="2" t="s">
        <v>29</v>
      </c>
      <c r="E41" s="2">
        <v>1</v>
      </c>
      <c r="F41" s="20">
        <v>0.15</v>
      </c>
      <c r="G41" s="2" t="s">
        <v>42</v>
      </c>
      <c r="H41" s="2">
        <v>60</v>
      </c>
      <c r="I41" s="2" t="s">
        <v>774</v>
      </c>
      <c r="J41" s="5">
        <v>570.79</v>
      </c>
      <c r="K41" s="2">
        <v>1</v>
      </c>
      <c r="L41" s="2"/>
    </row>
    <row r="42" spans="1:12" x14ac:dyDescent="0.35">
      <c r="A42" s="2" t="s">
        <v>17</v>
      </c>
      <c r="B42" s="2" t="s">
        <v>70</v>
      </c>
      <c r="C42" s="2" t="s">
        <v>55</v>
      </c>
      <c r="D42" s="2" t="s">
        <v>29</v>
      </c>
      <c r="E42" s="2">
        <v>1</v>
      </c>
      <c r="F42" s="20">
        <v>0.15</v>
      </c>
      <c r="G42" s="2" t="s">
        <v>207</v>
      </c>
      <c r="H42" s="2">
        <v>218.75</v>
      </c>
      <c r="I42" s="2" t="s">
        <v>777</v>
      </c>
      <c r="J42" s="5">
        <v>218.75</v>
      </c>
      <c r="K42" s="2">
        <v>1</v>
      </c>
      <c r="L42" s="2"/>
    </row>
    <row r="43" spans="1:12" x14ac:dyDescent="0.35">
      <c r="A43" s="2" t="s">
        <v>17</v>
      </c>
      <c r="B43" s="2" t="s">
        <v>70</v>
      </c>
      <c r="C43" s="2" t="s">
        <v>55</v>
      </c>
      <c r="D43" s="2" t="s">
        <v>29</v>
      </c>
      <c r="E43" s="2">
        <v>1</v>
      </c>
      <c r="F43" s="20">
        <v>0.15</v>
      </c>
      <c r="G43" s="2" t="s">
        <v>206</v>
      </c>
      <c r="H43" s="2">
        <v>250</v>
      </c>
      <c r="I43" s="2" t="s">
        <v>749</v>
      </c>
      <c r="J43" s="5">
        <v>647.41999999999996</v>
      </c>
      <c r="K43" s="2">
        <v>1</v>
      </c>
      <c r="L43" s="2"/>
    </row>
    <row r="44" spans="1:12" x14ac:dyDescent="0.35">
      <c r="A44" s="2" t="s">
        <v>17</v>
      </c>
      <c r="B44" s="2" t="s">
        <v>70</v>
      </c>
      <c r="C44" s="2" t="s">
        <v>55</v>
      </c>
      <c r="D44" s="2" t="s">
        <v>31</v>
      </c>
      <c r="E44" s="2">
        <v>1</v>
      </c>
      <c r="F44" s="20">
        <v>2.31</v>
      </c>
      <c r="G44" s="2" t="s">
        <v>42</v>
      </c>
      <c r="H44" s="2">
        <v>174.00899999999999</v>
      </c>
      <c r="I44" s="2" t="s">
        <v>774</v>
      </c>
      <c r="J44" s="5">
        <v>1655.39</v>
      </c>
      <c r="K44" s="2">
        <v>1</v>
      </c>
      <c r="L44" s="2"/>
    </row>
    <row r="45" spans="1:12" x14ac:dyDescent="0.35">
      <c r="A45" s="2" t="s">
        <v>17</v>
      </c>
      <c r="B45" s="2" t="s">
        <v>70</v>
      </c>
      <c r="C45" s="2" t="s">
        <v>55</v>
      </c>
      <c r="D45" s="2" t="s">
        <v>31</v>
      </c>
      <c r="E45" s="2">
        <v>1</v>
      </c>
      <c r="F45" s="20">
        <v>2.31</v>
      </c>
      <c r="G45" s="2" t="s">
        <v>207</v>
      </c>
      <c r="H45" s="2">
        <v>3200.37</v>
      </c>
      <c r="I45" s="2" t="s">
        <v>777</v>
      </c>
      <c r="J45" s="5">
        <v>3200.37</v>
      </c>
      <c r="K45" s="2">
        <v>1</v>
      </c>
      <c r="L45" s="2"/>
    </row>
    <row r="46" spans="1:12" x14ac:dyDescent="0.35">
      <c r="A46" s="2" t="s">
        <v>17</v>
      </c>
      <c r="B46" s="2" t="s">
        <v>70</v>
      </c>
      <c r="C46" s="2" t="s">
        <v>55</v>
      </c>
      <c r="D46" s="2" t="s">
        <v>29</v>
      </c>
      <c r="E46" s="2">
        <v>2</v>
      </c>
      <c r="F46" s="20">
        <v>2.2000000000000002</v>
      </c>
      <c r="G46" s="2" t="s">
        <v>206</v>
      </c>
      <c r="H46" s="2">
        <v>3667</v>
      </c>
      <c r="I46" s="2" t="s">
        <v>749</v>
      </c>
      <c r="J46" s="5">
        <v>9496.3700000000008</v>
      </c>
      <c r="K46" s="2">
        <v>1</v>
      </c>
      <c r="L46" s="2"/>
    </row>
    <row r="47" spans="1:12" x14ac:dyDescent="0.35">
      <c r="A47" s="2" t="s">
        <v>17</v>
      </c>
      <c r="B47" s="2" t="s">
        <v>70</v>
      </c>
      <c r="C47" s="2" t="s">
        <v>55</v>
      </c>
      <c r="D47" s="2" t="s">
        <v>29</v>
      </c>
      <c r="E47" s="2">
        <v>2</v>
      </c>
      <c r="F47" s="20">
        <v>2.2000000000000002</v>
      </c>
      <c r="G47" s="2" t="s">
        <v>212</v>
      </c>
      <c r="H47" s="2">
        <v>17.600000000000001</v>
      </c>
      <c r="I47" s="2" t="s">
        <v>766</v>
      </c>
      <c r="J47" s="5">
        <v>791.4</v>
      </c>
      <c r="K47" s="2">
        <v>1</v>
      </c>
      <c r="L47" s="2"/>
    </row>
    <row r="48" spans="1:12" x14ac:dyDescent="0.35">
      <c r="A48" s="2" t="s">
        <v>17</v>
      </c>
      <c r="B48" s="2" t="s">
        <v>70</v>
      </c>
      <c r="C48" s="2" t="s">
        <v>55</v>
      </c>
      <c r="D48" s="2" t="s">
        <v>29</v>
      </c>
      <c r="E48" s="2">
        <v>2</v>
      </c>
      <c r="F48" s="20">
        <v>2.2000000000000002</v>
      </c>
      <c r="G48" s="2" t="s">
        <v>42</v>
      </c>
      <c r="H48" s="2">
        <v>360.464</v>
      </c>
      <c r="I48" s="2" t="s">
        <v>774</v>
      </c>
      <c r="J48" s="5">
        <v>3429.18</v>
      </c>
      <c r="K48" s="2">
        <v>1</v>
      </c>
      <c r="L48" s="2"/>
    </row>
    <row r="49" spans="1:12" x14ac:dyDescent="0.35">
      <c r="A49" s="2" t="s">
        <v>17</v>
      </c>
      <c r="B49" s="2" t="s">
        <v>70</v>
      </c>
      <c r="C49" s="2" t="s">
        <v>55</v>
      </c>
      <c r="D49" s="2" t="s">
        <v>29</v>
      </c>
      <c r="E49" s="2">
        <v>2</v>
      </c>
      <c r="F49" s="20">
        <v>2.2000000000000002</v>
      </c>
      <c r="G49" s="2" t="s">
        <v>207</v>
      </c>
      <c r="H49" s="2">
        <v>3208.39</v>
      </c>
      <c r="I49" s="2" t="s">
        <v>777</v>
      </c>
      <c r="J49" s="5">
        <v>3208.39</v>
      </c>
      <c r="K49" s="2">
        <v>1</v>
      </c>
      <c r="L49" s="2"/>
    </row>
    <row r="50" spans="1:12" x14ac:dyDescent="0.35">
      <c r="A50" s="2" t="s">
        <v>17</v>
      </c>
      <c r="B50" s="2" t="s">
        <v>70</v>
      </c>
      <c r="C50" s="2" t="s">
        <v>55</v>
      </c>
      <c r="D50" s="2" t="s">
        <v>29</v>
      </c>
      <c r="E50" s="2">
        <v>2</v>
      </c>
      <c r="F50" s="20">
        <v>2.2000000000000002</v>
      </c>
      <c r="G50" s="2" t="s">
        <v>210</v>
      </c>
      <c r="H50" s="2">
        <v>1283.45</v>
      </c>
      <c r="I50" s="2" t="s">
        <v>760</v>
      </c>
      <c r="J50" s="5">
        <v>2149.2199999999998</v>
      </c>
      <c r="K50" s="2">
        <v>1</v>
      </c>
      <c r="L50" s="2"/>
    </row>
    <row r="51" spans="1:12" x14ac:dyDescent="0.35">
      <c r="A51" s="2" t="s">
        <v>17</v>
      </c>
      <c r="B51" s="2" t="s">
        <v>70</v>
      </c>
      <c r="C51" s="2" t="s">
        <v>55</v>
      </c>
      <c r="D51" s="2" t="s">
        <v>29</v>
      </c>
      <c r="E51" s="2">
        <v>2</v>
      </c>
      <c r="F51" s="20">
        <v>2.2000000000000002</v>
      </c>
      <c r="G51" s="2" t="s">
        <v>209</v>
      </c>
      <c r="H51" s="2">
        <v>18.335000000000001</v>
      </c>
      <c r="I51" s="2" t="s">
        <v>760</v>
      </c>
      <c r="J51" s="5">
        <v>212.71</v>
      </c>
      <c r="K51" s="2">
        <v>1</v>
      </c>
      <c r="L51" s="2"/>
    </row>
    <row r="52" spans="1:12" x14ac:dyDescent="0.35">
      <c r="A52" s="2" t="s">
        <v>17</v>
      </c>
      <c r="B52" s="2" t="s">
        <v>70</v>
      </c>
      <c r="C52" s="2" t="s">
        <v>55</v>
      </c>
      <c r="D52" s="2" t="s">
        <v>29</v>
      </c>
      <c r="E52" s="2">
        <v>2</v>
      </c>
      <c r="F52" s="20">
        <v>2.2000000000000002</v>
      </c>
      <c r="G52" s="2" t="s">
        <v>208</v>
      </c>
      <c r="H52" s="2">
        <v>33</v>
      </c>
      <c r="I52" s="2" t="s">
        <v>760</v>
      </c>
      <c r="J52" s="5">
        <v>404.52</v>
      </c>
      <c r="K52" s="2">
        <v>1</v>
      </c>
      <c r="L52" s="2"/>
    </row>
    <row r="53" spans="1:12" x14ac:dyDescent="0.35">
      <c r="A53" s="2" t="s">
        <v>71</v>
      </c>
      <c r="B53" s="2" t="s">
        <v>72</v>
      </c>
      <c r="C53" s="2" t="s">
        <v>73</v>
      </c>
      <c r="D53" s="2" t="s">
        <v>29</v>
      </c>
      <c r="E53" s="2">
        <v>1</v>
      </c>
      <c r="F53" s="20">
        <v>0.25800000000000001</v>
      </c>
      <c r="G53" s="2" t="s">
        <v>208</v>
      </c>
      <c r="H53" s="2">
        <v>3.9</v>
      </c>
      <c r="I53" s="2" t="s">
        <v>760</v>
      </c>
      <c r="J53" s="5">
        <v>44.87</v>
      </c>
      <c r="K53" s="2">
        <v>3</v>
      </c>
      <c r="L53" s="2"/>
    </row>
    <row r="54" spans="1:12" x14ac:dyDescent="0.35">
      <c r="A54" s="2" t="s">
        <v>71</v>
      </c>
      <c r="B54" s="2" t="s">
        <v>72</v>
      </c>
      <c r="C54" s="2" t="s">
        <v>73</v>
      </c>
      <c r="D54" s="2" t="s">
        <v>29</v>
      </c>
      <c r="E54" s="2">
        <v>1</v>
      </c>
      <c r="F54" s="20">
        <v>0.25800000000000001</v>
      </c>
      <c r="G54" s="2" t="s">
        <v>210</v>
      </c>
      <c r="H54" s="2">
        <v>150.5</v>
      </c>
      <c r="I54" s="2" t="s">
        <v>760</v>
      </c>
      <c r="J54" s="5">
        <v>236.52</v>
      </c>
      <c r="K54" s="2">
        <v>3</v>
      </c>
      <c r="L54" s="2"/>
    </row>
    <row r="55" spans="1:12" x14ac:dyDescent="0.35">
      <c r="A55" s="2" t="s">
        <v>71</v>
      </c>
      <c r="B55" s="2" t="s">
        <v>72</v>
      </c>
      <c r="C55" s="2" t="s">
        <v>73</v>
      </c>
      <c r="D55" s="2" t="s">
        <v>29</v>
      </c>
      <c r="E55" s="2">
        <v>1</v>
      </c>
      <c r="F55" s="20">
        <v>0.25800000000000001</v>
      </c>
      <c r="G55" s="2" t="s">
        <v>209</v>
      </c>
      <c r="H55" s="2">
        <v>2.15</v>
      </c>
      <c r="I55" s="2" t="s">
        <v>760</v>
      </c>
      <c r="J55" s="5">
        <v>87.09</v>
      </c>
      <c r="K55" s="2">
        <v>3</v>
      </c>
      <c r="L55" s="2"/>
    </row>
    <row r="56" spans="1:12" x14ac:dyDescent="0.35">
      <c r="A56" s="2" t="s">
        <v>71</v>
      </c>
      <c r="B56" s="2" t="s">
        <v>72</v>
      </c>
      <c r="C56" s="2" t="s">
        <v>73</v>
      </c>
      <c r="D56" s="2" t="s">
        <v>29</v>
      </c>
      <c r="E56" s="2">
        <v>1</v>
      </c>
      <c r="F56" s="20">
        <v>0.25800000000000001</v>
      </c>
      <c r="G56" s="2" t="s">
        <v>211</v>
      </c>
      <c r="H56" s="2">
        <v>20</v>
      </c>
      <c r="I56" s="2" t="s">
        <v>780</v>
      </c>
      <c r="J56" s="5">
        <v>3573.36</v>
      </c>
      <c r="K56" s="2">
        <v>3</v>
      </c>
      <c r="L56" s="2"/>
    </row>
    <row r="57" spans="1:12" x14ac:dyDescent="0.35">
      <c r="A57" s="2" t="s">
        <v>71</v>
      </c>
      <c r="B57" s="2" t="s">
        <v>72</v>
      </c>
      <c r="C57" s="2" t="s">
        <v>73</v>
      </c>
      <c r="D57" s="2" t="s">
        <v>29</v>
      </c>
      <c r="E57" s="2">
        <v>1</v>
      </c>
      <c r="F57" s="20">
        <v>0.25800000000000001</v>
      </c>
      <c r="G57" s="2" t="s">
        <v>207</v>
      </c>
      <c r="H57" s="2">
        <v>355.86</v>
      </c>
      <c r="I57" s="2" t="s">
        <v>777</v>
      </c>
      <c r="J57" s="5">
        <v>355.86</v>
      </c>
      <c r="K57" s="2">
        <v>3</v>
      </c>
      <c r="L57" s="2"/>
    </row>
    <row r="58" spans="1:12" x14ac:dyDescent="0.35">
      <c r="A58" s="2" t="s">
        <v>71</v>
      </c>
      <c r="B58" s="2" t="s">
        <v>72</v>
      </c>
      <c r="C58" s="2" t="s">
        <v>73</v>
      </c>
      <c r="D58" s="2" t="s">
        <v>29</v>
      </c>
      <c r="E58" s="2">
        <v>1</v>
      </c>
      <c r="F58" s="20">
        <v>0.25800000000000001</v>
      </c>
      <c r="G58" s="2" t="s">
        <v>212</v>
      </c>
      <c r="H58" s="2">
        <v>2.08</v>
      </c>
      <c r="I58" s="2" t="s">
        <v>766</v>
      </c>
      <c r="J58" s="5">
        <v>23.59</v>
      </c>
      <c r="K58" s="2">
        <v>3</v>
      </c>
      <c r="L58" s="2"/>
    </row>
    <row r="59" spans="1:12" x14ac:dyDescent="0.35">
      <c r="A59" s="2" t="s">
        <v>71</v>
      </c>
      <c r="B59" s="2" t="s">
        <v>72</v>
      </c>
      <c r="C59" s="2" t="s">
        <v>73</v>
      </c>
      <c r="D59" s="2" t="s">
        <v>29</v>
      </c>
      <c r="E59" s="2">
        <v>1</v>
      </c>
      <c r="F59" s="20">
        <v>0.25800000000000001</v>
      </c>
      <c r="G59" s="2" t="s">
        <v>42</v>
      </c>
      <c r="H59" s="2">
        <v>252.25700000000001</v>
      </c>
      <c r="I59" s="2" t="s">
        <v>774</v>
      </c>
      <c r="J59" s="5">
        <v>2252.21</v>
      </c>
      <c r="K59" s="2">
        <v>3</v>
      </c>
      <c r="L59" s="2"/>
    </row>
    <row r="60" spans="1:12" x14ac:dyDescent="0.35">
      <c r="A60" s="2" t="s">
        <v>71</v>
      </c>
      <c r="B60" s="2" t="s">
        <v>72</v>
      </c>
      <c r="C60" s="2" t="s">
        <v>73</v>
      </c>
      <c r="D60" s="2" t="s">
        <v>29</v>
      </c>
      <c r="E60" s="2">
        <v>1</v>
      </c>
      <c r="F60" s="20">
        <v>0.25800000000000001</v>
      </c>
      <c r="G60" s="2" t="s">
        <v>206</v>
      </c>
      <c r="H60" s="2">
        <v>430</v>
      </c>
      <c r="I60" s="2" t="s">
        <v>749</v>
      </c>
      <c r="J60" s="5">
        <v>1045.0899999999999</v>
      </c>
      <c r="K60" s="2">
        <v>3</v>
      </c>
      <c r="L60" s="2"/>
    </row>
    <row r="61" spans="1:12" x14ac:dyDescent="0.35">
      <c r="A61" s="2" t="s">
        <v>71</v>
      </c>
      <c r="B61" s="2" t="s">
        <v>72</v>
      </c>
      <c r="C61" s="2" t="s">
        <v>73</v>
      </c>
      <c r="D61" s="2" t="s">
        <v>31</v>
      </c>
      <c r="E61" s="2">
        <v>1</v>
      </c>
      <c r="F61" s="20">
        <v>0.105</v>
      </c>
      <c r="G61" s="2" t="s">
        <v>207</v>
      </c>
      <c r="H61" s="2">
        <v>130.02000000000001</v>
      </c>
      <c r="I61" s="2" t="s">
        <v>777</v>
      </c>
      <c r="J61" s="5">
        <v>130.02000000000001</v>
      </c>
      <c r="K61" s="2">
        <v>3</v>
      </c>
      <c r="L61" s="2"/>
    </row>
    <row r="62" spans="1:12" x14ac:dyDescent="0.35">
      <c r="A62" s="2" t="s">
        <v>71</v>
      </c>
      <c r="B62" s="2" t="s">
        <v>72</v>
      </c>
      <c r="C62" s="2" t="s">
        <v>73</v>
      </c>
      <c r="D62" s="2" t="s">
        <v>31</v>
      </c>
      <c r="E62" s="2">
        <v>1</v>
      </c>
      <c r="F62" s="20">
        <v>0.105</v>
      </c>
      <c r="G62" s="2" t="s">
        <v>42</v>
      </c>
      <c r="H62" s="2">
        <v>92.82</v>
      </c>
      <c r="I62" s="2" t="s">
        <v>774</v>
      </c>
      <c r="J62" s="5">
        <v>828.72</v>
      </c>
      <c r="K62" s="2">
        <v>3</v>
      </c>
      <c r="L62" s="2"/>
    </row>
    <row r="63" spans="1:12" x14ac:dyDescent="0.35">
      <c r="A63" s="2" t="s">
        <v>18</v>
      </c>
      <c r="B63" s="2" t="s">
        <v>76</v>
      </c>
      <c r="C63" s="2" t="s">
        <v>55</v>
      </c>
      <c r="D63" s="2" t="s">
        <v>29</v>
      </c>
      <c r="E63" s="2">
        <v>1</v>
      </c>
      <c r="F63" s="20">
        <v>0.87</v>
      </c>
      <c r="G63" s="2" t="s">
        <v>210</v>
      </c>
      <c r="H63" s="2">
        <v>231</v>
      </c>
      <c r="I63" s="2" t="s">
        <v>760</v>
      </c>
      <c r="J63" s="5">
        <v>347.22</v>
      </c>
      <c r="K63" s="2">
        <v>1</v>
      </c>
      <c r="L63" s="2"/>
    </row>
    <row r="64" spans="1:12" x14ac:dyDescent="0.35">
      <c r="A64" s="2" t="s">
        <v>18</v>
      </c>
      <c r="B64" s="2" t="s">
        <v>76</v>
      </c>
      <c r="C64" s="2" t="s">
        <v>55</v>
      </c>
      <c r="D64" s="2" t="s">
        <v>29</v>
      </c>
      <c r="E64" s="2">
        <v>1</v>
      </c>
      <c r="F64" s="20">
        <v>0.87</v>
      </c>
      <c r="G64" s="2" t="s">
        <v>209</v>
      </c>
      <c r="H64" s="2">
        <v>3.3</v>
      </c>
      <c r="I64" s="2" t="s">
        <v>760</v>
      </c>
      <c r="J64" s="5">
        <v>127.85</v>
      </c>
      <c r="K64" s="2">
        <v>1</v>
      </c>
      <c r="L64" s="2"/>
    </row>
    <row r="65" spans="1:12" x14ac:dyDescent="0.35">
      <c r="A65" s="2" t="s">
        <v>18</v>
      </c>
      <c r="B65" s="2" t="s">
        <v>76</v>
      </c>
      <c r="C65" s="2" t="s">
        <v>55</v>
      </c>
      <c r="D65" s="2" t="s">
        <v>29</v>
      </c>
      <c r="E65" s="2">
        <v>1</v>
      </c>
      <c r="F65" s="20">
        <v>0.87</v>
      </c>
      <c r="G65" s="2" t="s">
        <v>208</v>
      </c>
      <c r="H65" s="2">
        <v>13.05</v>
      </c>
      <c r="I65" s="2" t="s">
        <v>760</v>
      </c>
      <c r="J65" s="5">
        <v>143.59</v>
      </c>
      <c r="K65" s="2">
        <v>1</v>
      </c>
      <c r="L65" s="2"/>
    </row>
    <row r="66" spans="1:12" x14ac:dyDescent="0.35">
      <c r="A66" s="2" t="s">
        <v>18</v>
      </c>
      <c r="B66" s="2" t="s">
        <v>76</v>
      </c>
      <c r="C66" s="2" t="s">
        <v>55</v>
      </c>
      <c r="D66" s="2" t="s">
        <v>29</v>
      </c>
      <c r="E66" s="2">
        <v>1</v>
      </c>
      <c r="F66" s="20">
        <v>0.87</v>
      </c>
      <c r="G66" s="2" t="s">
        <v>211</v>
      </c>
      <c r="H66" s="2">
        <v>22</v>
      </c>
      <c r="I66" s="2" t="s">
        <v>780</v>
      </c>
      <c r="J66" s="5">
        <v>3673.92</v>
      </c>
      <c r="K66" s="2">
        <v>1</v>
      </c>
      <c r="L66" s="2"/>
    </row>
    <row r="67" spans="1:12" x14ac:dyDescent="0.35">
      <c r="A67" s="2" t="s">
        <v>18</v>
      </c>
      <c r="B67" s="2" t="s">
        <v>76</v>
      </c>
      <c r="C67" s="2" t="s">
        <v>55</v>
      </c>
      <c r="D67" s="2" t="s">
        <v>29</v>
      </c>
      <c r="E67" s="2">
        <v>1</v>
      </c>
      <c r="F67" s="20">
        <v>0.87</v>
      </c>
      <c r="G67" s="2" t="s">
        <v>207</v>
      </c>
      <c r="H67" s="2">
        <v>1138.8599999999999</v>
      </c>
      <c r="I67" s="2" t="s">
        <v>777</v>
      </c>
      <c r="J67" s="5">
        <v>1138.8599999999999</v>
      </c>
      <c r="K67" s="2">
        <v>1</v>
      </c>
      <c r="L67" s="2"/>
    </row>
    <row r="68" spans="1:12" x14ac:dyDescent="0.35">
      <c r="A68" s="2" t="s">
        <v>18</v>
      </c>
      <c r="B68" s="2" t="s">
        <v>76</v>
      </c>
      <c r="C68" s="2" t="s">
        <v>55</v>
      </c>
      <c r="D68" s="2" t="s">
        <v>29</v>
      </c>
      <c r="E68" s="2">
        <v>1</v>
      </c>
      <c r="F68" s="20">
        <v>0.87</v>
      </c>
      <c r="G68" s="2" t="s">
        <v>42</v>
      </c>
      <c r="H68" s="2">
        <v>348</v>
      </c>
      <c r="I68" s="2" t="s">
        <v>774</v>
      </c>
      <c r="J68" s="5">
        <v>2971.64</v>
      </c>
      <c r="K68" s="2">
        <v>1</v>
      </c>
      <c r="L68" s="2"/>
    </row>
    <row r="69" spans="1:12" x14ac:dyDescent="0.35">
      <c r="A69" s="2" t="s">
        <v>18</v>
      </c>
      <c r="B69" s="2" t="s">
        <v>76</v>
      </c>
      <c r="C69" s="2" t="s">
        <v>55</v>
      </c>
      <c r="D69" s="2" t="s">
        <v>29</v>
      </c>
      <c r="E69" s="2">
        <v>1</v>
      </c>
      <c r="F69" s="20">
        <v>0.87</v>
      </c>
      <c r="G69" s="2" t="s">
        <v>206</v>
      </c>
      <c r="H69" s="2">
        <v>660</v>
      </c>
      <c r="I69" s="2" t="s">
        <v>749</v>
      </c>
      <c r="J69" s="5">
        <v>1534.19</v>
      </c>
      <c r="K69" s="2">
        <v>1</v>
      </c>
      <c r="L69" s="2"/>
    </row>
    <row r="70" spans="1:12" x14ac:dyDescent="0.35">
      <c r="A70" s="2" t="s">
        <v>18</v>
      </c>
      <c r="B70" s="2" t="s">
        <v>76</v>
      </c>
      <c r="C70" s="2" t="s">
        <v>55</v>
      </c>
      <c r="D70" s="2" t="s">
        <v>29</v>
      </c>
      <c r="E70" s="2">
        <v>2</v>
      </c>
      <c r="F70" s="20">
        <v>0.8</v>
      </c>
      <c r="G70" s="2" t="s">
        <v>42</v>
      </c>
      <c r="H70" s="2">
        <v>318.17399999999998</v>
      </c>
      <c r="I70" s="2" t="s">
        <v>774</v>
      </c>
      <c r="J70" s="5">
        <v>2716.95</v>
      </c>
      <c r="K70" s="2">
        <v>1</v>
      </c>
      <c r="L70" s="2"/>
    </row>
    <row r="71" spans="1:12" x14ac:dyDescent="0.35">
      <c r="A71" s="2" t="s">
        <v>18</v>
      </c>
      <c r="B71" s="2" t="s">
        <v>76</v>
      </c>
      <c r="C71" s="2" t="s">
        <v>55</v>
      </c>
      <c r="D71" s="2" t="s">
        <v>29</v>
      </c>
      <c r="E71" s="2">
        <v>2</v>
      </c>
      <c r="F71" s="20">
        <v>0.8</v>
      </c>
      <c r="G71" s="2" t="s">
        <v>206</v>
      </c>
      <c r="H71" s="2">
        <v>124</v>
      </c>
      <c r="I71" s="2" t="s">
        <v>749</v>
      </c>
      <c r="J71" s="5">
        <v>288.24</v>
      </c>
      <c r="K71" s="2">
        <v>1</v>
      </c>
      <c r="L71" s="2"/>
    </row>
    <row r="72" spans="1:12" x14ac:dyDescent="0.35">
      <c r="A72" s="2" t="s">
        <v>18</v>
      </c>
      <c r="B72" s="2" t="s">
        <v>76</v>
      </c>
      <c r="C72" s="2" t="s">
        <v>55</v>
      </c>
      <c r="D72" s="2" t="s">
        <v>29</v>
      </c>
      <c r="E72" s="2">
        <v>2</v>
      </c>
      <c r="F72" s="20">
        <v>0.8</v>
      </c>
      <c r="G72" s="2" t="s">
        <v>207</v>
      </c>
      <c r="H72" s="2">
        <v>1047.23</v>
      </c>
      <c r="I72" s="2" t="s">
        <v>777</v>
      </c>
      <c r="J72" s="5">
        <v>1047.23</v>
      </c>
      <c r="K72" s="2">
        <v>1</v>
      </c>
      <c r="L72" s="2"/>
    </row>
    <row r="73" spans="1:12" x14ac:dyDescent="0.35">
      <c r="A73" s="2" t="s">
        <v>18</v>
      </c>
      <c r="B73" s="2" t="s">
        <v>76</v>
      </c>
      <c r="C73" s="2" t="s">
        <v>55</v>
      </c>
      <c r="D73" s="2" t="s">
        <v>29</v>
      </c>
      <c r="E73" s="2">
        <v>2</v>
      </c>
      <c r="F73" s="20">
        <v>0.8</v>
      </c>
      <c r="G73" s="2" t="s">
        <v>210</v>
      </c>
      <c r="H73" s="2">
        <v>43.4</v>
      </c>
      <c r="I73" s="2" t="s">
        <v>760</v>
      </c>
      <c r="J73" s="5">
        <v>65.23</v>
      </c>
      <c r="K73" s="2">
        <v>1</v>
      </c>
      <c r="L73" s="2"/>
    </row>
    <row r="74" spans="1:12" x14ac:dyDescent="0.35">
      <c r="A74" s="2" t="s">
        <v>18</v>
      </c>
      <c r="B74" s="2" t="s">
        <v>76</v>
      </c>
      <c r="C74" s="2" t="s">
        <v>55</v>
      </c>
      <c r="D74" s="2" t="s">
        <v>29</v>
      </c>
      <c r="E74" s="2">
        <v>2</v>
      </c>
      <c r="F74" s="20">
        <v>0.8</v>
      </c>
      <c r="G74" s="2" t="s">
        <v>209</v>
      </c>
      <c r="H74" s="2">
        <v>0.62</v>
      </c>
      <c r="I74" s="2" t="s">
        <v>760</v>
      </c>
      <c r="J74" s="5">
        <v>24.02</v>
      </c>
      <c r="K74" s="2">
        <v>1</v>
      </c>
      <c r="L74" s="2"/>
    </row>
    <row r="75" spans="1:12" x14ac:dyDescent="0.35">
      <c r="A75" s="2" t="s">
        <v>18</v>
      </c>
      <c r="B75" s="2" t="s">
        <v>76</v>
      </c>
      <c r="C75" s="2" t="s">
        <v>55</v>
      </c>
      <c r="D75" s="2" t="s">
        <v>29</v>
      </c>
      <c r="E75" s="2">
        <v>2</v>
      </c>
      <c r="F75" s="20">
        <v>0.8</v>
      </c>
      <c r="G75" s="2" t="s">
        <v>208</v>
      </c>
      <c r="H75" s="2">
        <v>12</v>
      </c>
      <c r="I75" s="2" t="s">
        <v>760</v>
      </c>
      <c r="J75" s="5">
        <v>132.04</v>
      </c>
      <c r="K75" s="2">
        <v>1</v>
      </c>
      <c r="L75" s="2"/>
    </row>
    <row r="76" spans="1:12" x14ac:dyDescent="0.35">
      <c r="A76" s="2" t="s">
        <v>18</v>
      </c>
      <c r="B76" s="2" t="s">
        <v>76</v>
      </c>
      <c r="C76" s="2" t="s">
        <v>55</v>
      </c>
      <c r="D76" s="2" t="s">
        <v>29</v>
      </c>
      <c r="E76" s="2">
        <v>3</v>
      </c>
      <c r="F76" s="20">
        <v>0.18</v>
      </c>
      <c r="G76" s="2" t="s">
        <v>206</v>
      </c>
      <c r="H76" s="2">
        <v>100</v>
      </c>
      <c r="I76" s="2" t="s">
        <v>749</v>
      </c>
      <c r="J76" s="5">
        <v>232.45</v>
      </c>
      <c r="K76" s="2">
        <v>1</v>
      </c>
      <c r="L76" s="2"/>
    </row>
    <row r="77" spans="1:12" x14ac:dyDescent="0.35">
      <c r="A77" s="2" t="s">
        <v>18</v>
      </c>
      <c r="B77" s="2" t="s">
        <v>76</v>
      </c>
      <c r="C77" s="2" t="s">
        <v>55</v>
      </c>
      <c r="D77" s="2" t="s">
        <v>29</v>
      </c>
      <c r="E77" s="2">
        <v>3</v>
      </c>
      <c r="F77" s="20">
        <v>0.18</v>
      </c>
      <c r="G77" s="2" t="s">
        <v>209</v>
      </c>
      <c r="H77" s="2">
        <v>0.5</v>
      </c>
      <c r="I77" s="2" t="s">
        <v>760</v>
      </c>
      <c r="J77" s="5">
        <v>19.37</v>
      </c>
      <c r="K77" s="2">
        <v>1</v>
      </c>
      <c r="L77" s="2"/>
    </row>
    <row r="78" spans="1:12" x14ac:dyDescent="0.35">
      <c r="A78" s="2" t="s">
        <v>18</v>
      </c>
      <c r="B78" s="2" t="s">
        <v>76</v>
      </c>
      <c r="C78" s="2" t="s">
        <v>55</v>
      </c>
      <c r="D78" s="2" t="s">
        <v>29</v>
      </c>
      <c r="E78" s="2">
        <v>3</v>
      </c>
      <c r="F78" s="20">
        <v>0.18</v>
      </c>
      <c r="G78" s="2" t="s">
        <v>210</v>
      </c>
      <c r="H78" s="2">
        <v>35</v>
      </c>
      <c r="I78" s="2" t="s">
        <v>760</v>
      </c>
      <c r="J78" s="5">
        <v>52.61</v>
      </c>
      <c r="K78" s="2">
        <v>1</v>
      </c>
      <c r="L78" s="2"/>
    </row>
    <row r="79" spans="1:12" x14ac:dyDescent="0.35">
      <c r="A79" s="2" t="s">
        <v>18</v>
      </c>
      <c r="B79" s="2" t="s">
        <v>76</v>
      </c>
      <c r="C79" s="2" t="s">
        <v>55</v>
      </c>
      <c r="D79" s="2" t="s">
        <v>29</v>
      </c>
      <c r="E79" s="2">
        <v>3</v>
      </c>
      <c r="F79" s="20">
        <v>0.18</v>
      </c>
      <c r="G79" s="2" t="s">
        <v>42</v>
      </c>
      <c r="H79" s="2">
        <v>72</v>
      </c>
      <c r="I79" s="2" t="s">
        <v>774</v>
      </c>
      <c r="J79" s="5">
        <v>614.82000000000005</v>
      </c>
      <c r="K79" s="2">
        <v>1</v>
      </c>
      <c r="L79" s="2"/>
    </row>
    <row r="80" spans="1:12" x14ac:dyDescent="0.35">
      <c r="A80" s="2" t="s">
        <v>18</v>
      </c>
      <c r="B80" s="2" t="s">
        <v>76</v>
      </c>
      <c r="C80" s="2" t="s">
        <v>55</v>
      </c>
      <c r="D80" s="2" t="s">
        <v>29</v>
      </c>
      <c r="E80" s="2">
        <v>3</v>
      </c>
      <c r="F80" s="20">
        <v>0.18</v>
      </c>
      <c r="G80" s="2" t="s">
        <v>207</v>
      </c>
      <c r="H80" s="2">
        <v>235.63</v>
      </c>
      <c r="I80" s="2" t="s">
        <v>777</v>
      </c>
      <c r="J80" s="5">
        <v>235.63</v>
      </c>
      <c r="K80" s="2">
        <v>1</v>
      </c>
      <c r="L80" s="2"/>
    </row>
    <row r="81" spans="1:12" x14ac:dyDescent="0.35">
      <c r="A81" s="2" t="s">
        <v>18</v>
      </c>
      <c r="B81" s="2" t="s">
        <v>76</v>
      </c>
      <c r="C81" s="2" t="s">
        <v>55</v>
      </c>
      <c r="D81" s="2" t="s">
        <v>29</v>
      </c>
      <c r="E81" s="2">
        <v>3</v>
      </c>
      <c r="F81" s="20">
        <v>0.18</v>
      </c>
      <c r="G81" s="2" t="s">
        <v>208</v>
      </c>
      <c r="H81" s="2">
        <v>2.7</v>
      </c>
      <c r="I81" s="2" t="s">
        <v>760</v>
      </c>
      <c r="J81" s="5">
        <v>29.71</v>
      </c>
      <c r="K81" s="2">
        <v>1</v>
      </c>
      <c r="L81" s="2"/>
    </row>
    <row r="82" spans="1:12" x14ac:dyDescent="0.35">
      <c r="A82" s="2" t="s">
        <v>78</v>
      </c>
      <c r="B82" s="2" t="s">
        <v>79</v>
      </c>
      <c r="C82" s="2" t="s">
        <v>73</v>
      </c>
      <c r="D82" s="2" t="s">
        <v>29</v>
      </c>
      <c r="E82" s="2">
        <v>1</v>
      </c>
      <c r="F82" s="20">
        <v>4.38</v>
      </c>
      <c r="G82" s="2" t="s">
        <v>209</v>
      </c>
      <c r="H82" s="2">
        <v>24.335000000000001</v>
      </c>
      <c r="I82" s="2" t="s">
        <v>760</v>
      </c>
      <c r="J82" s="5">
        <v>942.83</v>
      </c>
      <c r="K82" s="2">
        <v>2</v>
      </c>
      <c r="L82" s="2"/>
    </row>
    <row r="83" spans="1:12" x14ac:dyDescent="0.35">
      <c r="A83" s="2" t="s">
        <v>78</v>
      </c>
      <c r="B83" s="2" t="s">
        <v>79</v>
      </c>
      <c r="C83" s="2" t="s">
        <v>73</v>
      </c>
      <c r="D83" s="2" t="s">
        <v>29</v>
      </c>
      <c r="E83" s="2">
        <v>1</v>
      </c>
      <c r="F83" s="20">
        <v>4.38</v>
      </c>
      <c r="G83" s="2" t="s">
        <v>210</v>
      </c>
      <c r="H83" s="2">
        <v>1703.45</v>
      </c>
      <c r="I83" s="2" t="s">
        <v>760</v>
      </c>
      <c r="J83" s="5">
        <v>2560.46</v>
      </c>
      <c r="K83" s="2">
        <v>2</v>
      </c>
      <c r="L83" s="2"/>
    </row>
    <row r="84" spans="1:12" x14ac:dyDescent="0.35">
      <c r="A84" s="2" t="s">
        <v>78</v>
      </c>
      <c r="B84" s="2" t="s">
        <v>79</v>
      </c>
      <c r="C84" s="2" t="s">
        <v>73</v>
      </c>
      <c r="D84" s="2" t="s">
        <v>29</v>
      </c>
      <c r="E84" s="2">
        <v>1</v>
      </c>
      <c r="F84" s="20">
        <v>4.38</v>
      </c>
      <c r="G84" s="2" t="s">
        <v>208</v>
      </c>
      <c r="H84" s="2">
        <v>65.7</v>
      </c>
      <c r="I84" s="2" t="s">
        <v>760</v>
      </c>
      <c r="J84" s="5">
        <v>722.91</v>
      </c>
      <c r="K84" s="2">
        <v>2</v>
      </c>
      <c r="L84" s="2"/>
    </row>
    <row r="85" spans="1:12" x14ac:dyDescent="0.35">
      <c r="A85" s="2" t="s">
        <v>78</v>
      </c>
      <c r="B85" s="2" t="s">
        <v>79</v>
      </c>
      <c r="C85" s="2" t="s">
        <v>73</v>
      </c>
      <c r="D85" s="2" t="s">
        <v>29</v>
      </c>
      <c r="E85" s="2">
        <v>1</v>
      </c>
      <c r="F85" s="20">
        <v>4.38</v>
      </c>
      <c r="G85" s="2" t="s">
        <v>206</v>
      </c>
      <c r="H85" s="2">
        <v>4867</v>
      </c>
      <c r="I85" s="2" t="s">
        <v>749</v>
      </c>
      <c r="J85" s="5">
        <v>11313.48</v>
      </c>
      <c r="K85" s="2">
        <v>2</v>
      </c>
      <c r="L85" s="2"/>
    </row>
    <row r="86" spans="1:12" x14ac:dyDescent="0.35">
      <c r="A86" s="2" t="s">
        <v>78</v>
      </c>
      <c r="B86" s="2" t="s">
        <v>79</v>
      </c>
      <c r="C86" s="2" t="s">
        <v>73</v>
      </c>
      <c r="D86" s="2" t="s">
        <v>29</v>
      </c>
      <c r="E86" s="2">
        <v>1</v>
      </c>
      <c r="F86" s="20">
        <v>4.38</v>
      </c>
      <c r="G86" s="2" t="s">
        <v>42</v>
      </c>
      <c r="H86" s="2">
        <v>238.39</v>
      </c>
      <c r="I86" s="2" t="s">
        <v>774</v>
      </c>
      <c r="J86" s="5">
        <v>2035.66</v>
      </c>
      <c r="K86" s="2">
        <v>2</v>
      </c>
      <c r="L86" s="2"/>
    </row>
    <row r="87" spans="1:12" x14ac:dyDescent="0.35">
      <c r="A87" s="2" t="s">
        <v>78</v>
      </c>
      <c r="B87" s="2" t="s">
        <v>79</v>
      </c>
      <c r="C87" s="2" t="s">
        <v>73</v>
      </c>
      <c r="D87" s="2" t="s">
        <v>29</v>
      </c>
      <c r="E87" s="2">
        <v>1</v>
      </c>
      <c r="F87" s="20">
        <v>4.38</v>
      </c>
      <c r="G87" s="2" t="s">
        <v>211</v>
      </c>
      <c r="H87" s="2">
        <v>18</v>
      </c>
      <c r="I87" s="2" t="s">
        <v>780</v>
      </c>
      <c r="J87" s="5">
        <v>3573.36</v>
      </c>
      <c r="K87" s="2">
        <v>2</v>
      </c>
      <c r="L87" s="2"/>
    </row>
    <row r="88" spans="1:12" x14ac:dyDescent="0.35">
      <c r="A88" s="2" t="s">
        <v>78</v>
      </c>
      <c r="B88" s="2" t="s">
        <v>79</v>
      </c>
      <c r="C88" s="2" t="s">
        <v>73</v>
      </c>
      <c r="D88" s="2" t="s">
        <v>29</v>
      </c>
      <c r="E88" s="2">
        <v>1</v>
      </c>
      <c r="F88" s="20">
        <v>4.38</v>
      </c>
      <c r="G88" s="2" t="s">
        <v>207</v>
      </c>
      <c r="H88" s="2">
        <v>5733.6</v>
      </c>
      <c r="I88" s="2" t="s">
        <v>777</v>
      </c>
      <c r="J88" s="5">
        <v>5733.6</v>
      </c>
      <c r="K88" s="2">
        <v>2</v>
      </c>
      <c r="L88" s="2"/>
    </row>
    <row r="89" spans="1:12" x14ac:dyDescent="0.35">
      <c r="A89" s="2" t="s">
        <v>78</v>
      </c>
      <c r="B89" s="2" t="s">
        <v>79</v>
      </c>
      <c r="C89" s="2" t="s">
        <v>73</v>
      </c>
      <c r="D89" s="2" t="s">
        <v>29</v>
      </c>
      <c r="E89" s="2">
        <v>1</v>
      </c>
      <c r="F89" s="20">
        <v>4.38</v>
      </c>
      <c r="G89" s="2" t="s">
        <v>212</v>
      </c>
      <c r="H89" s="2">
        <v>35.04</v>
      </c>
      <c r="I89" s="2" t="s">
        <v>766</v>
      </c>
      <c r="J89" s="5">
        <v>380.13</v>
      </c>
      <c r="K89" s="2">
        <v>2</v>
      </c>
      <c r="L89" s="2"/>
    </row>
    <row r="90" spans="1:12" x14ac:dyDescent="0.35">
      <c r="A90" s="2" t="s">
        <v>78</v>
      </c>
      <c r="B90" s="2" t="s">
        <v>79</v>
      </c>
      <c r="C90" s="2" t="s">
        <v>73</v>
      </c>
      <c r="D90" s="2" t="s">
        <v>31</v>
      </c>
      <c r="E90" s="2">
        <v>1</v>
      </c>
      <c r="F90" s="20">
        <v>2.4</v>
      </c>
      <c r="G90" s="2" t="s">
        <v>42</v>
      </c>
      <c r="H90" s="2">
        <v>131.46799999999999</v>
      </c>
      <c r="I90" s="2" t="s">
        <v>777</v>
      </c>
      <c r="J90" s="5">
        <v>1122.6300000000001</v>
      </c>
      <c r="K90" s="2">
        <v>2</v>
      </c>
      <c r="L90" s="2"/>
    </row>
    <row r="91" spans="1:12" x14ac:dyDescent="0.35">
      <c r="A91" s="2" t="s">
        <v>78</v>
      </c>
      <c r="B91" s="2" t="s">
        <v>79</v>
      </c>
      <c r="C91" s="2" t="s">
        <v>73</v>
      </c>
      <c r="D91" s="2" t="s">
        <v>31</v>
      </c>
      <c r="E91" s="2">
        <v>1</v>
      </c>
      <c r="F91" s="20">
        <v>2.4</v>
      </c>
      <c r="G91" s="2" t="s">
        <v>207</v>
      </c>
      <c r="H91" s="2">
        <v>2984.61</v>
      </c>
      <c r="I91" s="2" t="s">
        <v>777</v>
      </c>
      <c r="J91" s="5">
        <v>2984.61</v>
      </c>
      <c r="K91" s="2">
        <v>2</v>
      </c>
      <c r="L91" s="2"/>
    </row>
    <row r="92" spans="1:12" x14ac:dyDescent="0.35">
      <c r="A92" s="2" t="s">
        <v>78</v>
      </c>
      <c r="B92" s="2" t="s">
        <v>79</v>
      </c>
      <c r="C92" s="2" t="s">
        <v>73</v>
      </c>
      <c r="D92" s="2" t="s">
        <v>29</v>
      </c>
      <c r="E92" s="2">
        <v>2</v>
      </c>
      <c r="F92" s="20">
        <v>0.3</v>
      </c>
      <c r="G92" s="2" t="s">
        <v>206</v>
      </c>
      <c r="H92" s="2">
        <v>333</v>
      </c>
      <c r="I92" s="2" t="s">
        <v>749</v>
      </c>
      <c r="J92" s="5">
        <v>774.07</v>
      </c>
      <c r="K92" s="2">
        <v>2</v>
      </c>
      <c r="L92" s="2"/>
    </row>
    <row r="93" spans="1:12" x14ac:dyDescent="0.35">
      <c r="A93" s="2" t="s">
        <v>78</v>
      </c>
      <c r="B93" s="2" t="s">
        <v>79</v>
      </c>
      <c r="C93" s="2" t="s">
        <v>73</v>
      </c>
      <c r="D93" s="2" t="s">
        <v>29</v>
      </c>
      <c r="E93" s="2">
        <v>2</v>
      </c>
      <c r="F93" s="20">
        <v>0.3</v>
      </c>
      <c r="G93" s="2" t="s">
        <v>42</v>
      </c>
      <c r="H93" s="2">
        <v>120</v>
      </c>
      <c r="I93" s="2" t="s">
        <v>774</v>
      </c>
      <c r="J93" s="5">
        <v>1024.7</v>
      </c>
      <c r="K93" s="2">
        <v>2</v>
      </c>
      <c r="L93" s="2"/>
    </row>
    <row r="94" spans="1:12" x14ac:dyDescent="0.35">
      <c r="A94" s="2" t="s">
        <v>78</v>
      </c>
      <c r="B94" s="2" t="s">
        <v>79</v>
      </c>
      <c r="C94" s="2" t="s">
        <v>73</v>
      </c>
      <c r="D94" s="2" t="s">
        <v>29</v>
      </c>
      <c r="E94" s="2">
        <v>2</v>
      </c>
      <c r="F94" s="20">
        <v>0.3</v>
      </c>
      <c r="G94" s="2" t="s">
        <v>207</v>
      </c>
      <c r="H94" s="2">
        <v>392.71</v>
      </c>
      <c r="I94" s="2" t="s">
        <v>777</v>
      </c>
      <c r="J94" s="5">
        <v>392.71</v>
      </c>
      <c r="K94" s="2">
        <v>2</v>
      </c>
      <c r="L94" s="2"/>
    </row>
    <row r="95" spans="1:12" x14ac:dyDescent="0.35">
      <c r="A95" s="2" t="s">
        <v>78</v>
      </c>
      <c r="B95" s="2" t="s">
        <v>79</v>
      </c>
      <c r="C95" s="2" t="s">
        <v>73</v>
      </c>
      <c r="D95" s="2" t="s">
        <v>29</v>
      </c>
      <c r="E95" s="2">
        <v>2</v>
      </c>
      <c r="F95" s="20">
        <v>0.3</v>
      </c>
      <c r="G95" s="2" t="s">
        <v>208</v>
      </c>
      <c r="H95" s="2">
        <v>4.5</v>
      </c>
      <c r="I95" s="2" t="s">
        <v>760</v>
      </c>
      <c r="J95" s="5">
        <v>49.51</v>
      </c>
      <c r="K95" s="2">
        <v>2</v>
      </c>
      <c r="L95" s="2"/>
    </row>
    <row r="96" spans="1:12" x14ac:dyDescent="0.35">
      <c r="A96" s="2" t="s">
        <v>78</v>
      </c>
      <c r="B96" s="2" t="s">
        <v>79</v>
      </c>
      <c r="C96" s="2" t="s">
        <v>73</v>
      </c>
      <c r="D96" s="2" t="s">
        <v>29</v>
      </c>
      <c r="E96" s="2">
        <v>2</v>
      </c>
      <c r="F96" s="20">
        <v>0.3</v>
      </c>
      <c r="G96" s="2" t="s">
        <v>209</v>
      </c>
      <c r="H96" s="2">
        <v>1.665</v>
      </c>
      <c r="I96" s="2" t="s">
        <v>760</v>
      </c>
      <c r="J96" s="5">
        <v>64.510000000000005</v>
      </c>
      <c r="K96" s="2">
        <v>2</v>
      </c>
      <c r="L96" s="2"/>
    </row>
    <row r="97" spans="1:12" x14ac:dyDescent="0.35">
      <c r="A97" s="2" t="s">
        <v>78</v>
      </c>
      <c r="B97" s="2" t="s">
        <v>79</v>
      </c>
      <c r="C97" s="2" t="s">
        <v>73</v>
      </c>
      <c r="D97" s="2" t="s">
        <v>29</v>
      </c>
      <c r="E97" s="2">
        <v>2</v>
      </c>
      <c r="F97" s="20">
        <v>0.3</v>
      </c>
      <c r="G97" s="2" t="s">
        <v>210</v>
      </c>
      <c r="H97" s="2">
        <v>116.55</v>
      </c>
      <c r="I97" s="2" t="s">
        <v>760</v>
      </c>
      <c r="J97" s="5">
        <v>175.19</v>
      </c>
      <c r="K97" s="2">
        <v>2</v>
      </c>
      <c r="L97" s="2"/>
    </row>
    <row r="98" spans="1:12" x14ac:dyDescent="0.35">
      <c r="A98" s="2" t="s">
        <v>19</v>
      </c>
      <c r="B98" s="2" t="s">
        <v>82</v>
      </c>
      <c r="C98" s="2" t="s">
        <v>55</v>
      </c>
      <c r="D98" s="2" t="s">
        <v>29</v>
      </c>
      <c r="E98" s="2">
        <v>1</v>
      </c>
      <c r="F98" s="20">
        <v>0.3</v>
      </c>
      <c r="G98" s="2" t="s">
        <v>208</v>
      </c>
      <c r="H98" s="2">
        <v>4.5</v>
      </c>
      <c r="I98" s="2" t="s">
        <v>760</v>
      </c>
      <c r="J98" s="5">
        <v>49.51</v>
      </c>
      <c r="K98" s="2">
        <v>1</v>
      </c>
      <c r="L98" s="2"/>
    </row>
    <row r="99" spans="1:12" x14ac:dyDescent="0.35">
      <c r="A99" s="2" t="s">
        <v>19</v>
      </c>
      <c r="B99" s="2" t="s">
        <v>82</v>
      </c>
      <c r="C99" s="2" t="s">
        <v>55</v>
      </c>
      <c r="D99" s="2" t="s">
        <v>29</v>
      </c>
      <c r="E99" s="2">
        <v>1</v>
      </c>
      <c r="F99" s="20">
        <v>0.3</v>
      </c>
      <c r="G99" s="2" t="s">
        <v>209</v>
      </c>
      <c r="H99" s="2">
        <v>2.5</v>
      </c>
      <c r="I99" s="2" t="s">
        <v>760</v>
      </c>
      <c r="J99" s="5">
        <v>96.86</v>
      </c>
      <c r="K99" s="2">
        <v>1</v>
      </c>
      <c r="L99" s="2"/>
    </row>
    <row r="100" spans="1:12" x14ac:dyDescent="0.35">
      <c r="A100" s="2" t="s">
        <v>19</v>
      </c>
      <c r="B100" s="2" t="s">
        <v>82</v>
      </c>
      <c r="C100" s="2" t="s">
        <v>55</v>
      </c>
      <c r="D100" s="2" t="s">
        <v>29</v>
      </c>
      <c r="E100" s="2">
        <v>1</v>
      </c>
      <c r="F100" s="20">
        <v>0.3</v>
      </c>
      <c r="G100" s="2" t="s">
        <v>210</v>
      </c>
      <c r="H100" s="2">
        <v>175</v>
      </c>
      <c r="I100" s="2" t="s">
        <v>760</v>
      </c>
      <c r="J100" s="5">
        <v>263.04000000000002</v>
      </c>
      <c r="K100" s="2">
        <v>1</v>
      </c>
      <c r="L100" s="2"/>
    </row>
    <row r="101" spans="1:12" x14ac:dyDescent="0.35">
      <c r="A101" s="2" t="s">
        <v>19</v>
      </c>
      <c r="B101" s="2" t="s">
        <v>82</v>
      </c>
      <c r="C101" s="2" t="s">
        <v>55</v>
      </c>
      <c r="D101" s="2" t="s">
        <v>29</v>
      </c>
      <c r="E101" s="2">
        <v>1</v>
      </c>
      <c r="F101" s="20">
        <v>0.3</v>
      </c>
      <c r="G101" s="2" t="s">
        <v>211</v>
      </c>
      <c r="H101" s="2">
        <v>25</v>
      </c>
      <c r="I101" s="2" t="s">
        <v>780</v>
      </c>
      <c r="J101" s="5">
        <v>3980.0800000000004</v>
      </c>
      <c r="K101" s="2">
        <v>1</v>
      </c>
      <c r="L101" s="2"/>
    </row>
    <row r="102" spans="1:12" x14ac:dyDescent="0.35">
      <c r="A102" s="2" t="s">
        <v>19</v>
      </c>
      <c r="B102" s="2" t="s">
        <v>82</v>
      </c>
      <c r="C102" s="2" t="s">
        <v>55</v>
      </c>
      <c r="D102" s="2" t="s">
        <v>29</v>
      </c>
      <c r="E102" s="2">
        <v>1</v>
      </c>
      <c r="F102" s="20">
        <v>0.3</v>
      </c>
      <c r="G102" s="2" t="s">
        <v>207</v>
      </c>
      <c r="H102" s="2">
        <v>392.71</v>
      </c>
      <c r="I102" s="2" t="s">
        <v>777</v>
      </c>
      <c r="J102" s="5">
        <v>392.71</v>
      </c>
      <c r="K102" s="2">
        <v>1</v>
      </c>
      <c r="L102" s="2"/>
    </row>
    <row r="103" spans="1:12" x14ac:dyDescent="0.35">
      <c r="A103" s="2" t="s">
        <v>19</v>
      </c>
      <c r="B103" s="2" t="s">
        <v>82</v>
      </c>
      <c r="C103" s="2" t="s">
        <v>55</v>
      </c>
      <c r="D103" s="2" t="s">
        <v>29</v>
      </c>
      <c r="E103" s="2">
        <v>1</v>
      </c>
      <c r="F103" s="20">
        <v>0.3</v>
      </c>
      <c r="G103" s="2" t="s">
        <v>42</v>
      </c>
      <c r="H103" s="2">
        <v>120</v>
      </c>
      <c r="I103" s="2" t="s">
        <v>774</v>
      </c>
      <c r="J103" s="5">
        <v>1024.7</v>
      </c>
      <c r="K103" s="2">
        <v>1</v>
      </c>
      <c r="L103" s="2"/>
    </row>
    <row r="104" spans="1:12" x14ac:dyDescent="0.35">
      <c r="A104" s="2" t="s">
        <v>19</v>
      </c>
      <c r="B104" s="2" t="s">
        <v>82</v>
      </c>
      <c r="C104" s="2" t="s">
        <v>55</v>
      </c>
      <c r="D104" s="2" t="s">
        <v>29</v>
      </c>
      <c r="E104" s="2">
        <v>1</v>
      </c>
      <c r="F104" s="20">
        <v>0.3</v>
      </c>
      <c r="G104" s="2" t="s">
        <v>206</v>
      </c>
      <c r="H104" s="2">
        <v>500</v>
      </c>
      <c r="I104" s="2" t="s">
        <v>749</v>
      </c>
      <c r="J104" s="5">
        <v>1162.26</v>
      </c>
      <c r="K104" s="2">
        <v>1</v>
      </c>
      <c r="L104" s="2"/>
    </row>
    <row r="105" spans="1:12" x14ac:dyDescent="0.35">
      <c r="A105" s="2" t="s">
        <v>19</v>
      </c>
      <c r="B105" s="2" t="s">
        <v>82</v>
      </c>
      <c r="C105" s="2" t="s">
        <v>55</v>
      </c>
      <c r="D105" s="2" t="s">
        <v>31</v>
      </c>
      <c r="E105" s="2">
        <v>1</v>
      </c>
      <c r="F105" s="20">
        <v>3.14</v>
      </c>
      <c r="G105" s="2" t="s">
        <v>207</v>
      </c>
      <c r="H105" s="2">
        <v>3904.87</v>
      </c>
      <c r="I105" s="2" t="s">
        <v>777</v>
      </c>
      <c r="J105" s="5">
        <v>3904.87</v>
      </c>
      <c r="K105" s="2">
        <v>1</v>
      </c>
      <c r="L105" s="2"/>
    </row>
    <row r="106" spans="1:12" x14ac:dyDescent="0.35">
      <c r="A106" s="2" t="s">
        <v>19</v>
      </c>
      <c r="B106" s="2" t="s">
        <v>82</v>
      </c>
      <c r="C106" s="2" t="s">
        <v>55</v>
      </c>
      <c r="D106" s="2" t="s">
        <v>31</v>
      </c>
      <c r="E106" s="2">
        <v>1</v>
      </c>
      <c r="F106" s="20">
        <v>3.14</v>
      </c>
      <c r="G106" s="2" t="s">
        <v>42</v>
      </c>
      <c r="H106" s="2">
        <v>329.166</v>
      </c>
      <c r="I106" s="2" t="s">
        <v>774</v>
      </c>
      <c r="J106" s="5">
        <v>2810.81</v>
      </c>
      <c r="K106" s="2">
        <v>1</v>
      </c>
      <c r="L106" s="2"/>
    </row>
    <row r="107" spans="1:12" x14ac:dyDescent="0.35">
      <c r="A107" s="2" t="s">
        <v>83</v>
      </c>
      <c r="B107" s="2" t="s">
        <v>84</v>
      </c>
      <c r="C107" s="2" t="s">
        <v>63</v>
      </c>
      <c r="D107" s="2" t="s">
        <v>29</v>
      </c>
      <c r="E107" s="2">
        <v>1</v>
      </c>
      <c r="F107" s="20">
        <v>0.12</v>
      </c>
      <c r="G107" s="2" t="s">
        <v>210</v>
      </c>
      <c r="H107" s="2">
        <v>47.25</v>
      </c>
      <c r="I107" s="2" t="s">
        <v>760</v>
      </c>
      <c r="J107" s="5">
        <v>71.02</v>
      </c>
      <c r="K107" s="2">
        <v>3</v>
      </c>
      <c r="L107" s="2"/>
    </row>
    <row r="108" spans="1:12" x14ac:dyDescent="0.35">
      <c r="A108" s="2" t="s">
        <v>83</v>
      </c>
      <c r="B108" s="2" t="s">
        <v>84</v>
      </c>
      <c r="C108" s="2" t="s">
        <v>63</v>
      </c>
      <c r="D108" s="2" t="s">
        <v>29</v>
      </c>
      <c r="E108" s="2">
        <v>1</v>
      </c>
      <c r="F108" s="20">
        <v>0.12</v>
      </c>
      <c r="G108" s="2" t="s">
        <v>209</v>
      </c>
      <c r="H108" s="2">
        <v>0.67500000000000004</v>
      </c>
      <c r="I108" s="2" t="s">
        <v>760</v>
      </c>
      <c r="J108" s="5">
        <v>26.15</v>
      </c>
      <c r="K108" s="2">
        <v>3</v>
      </c>
      <c r="L108" s="2"/>
    </row>
    <row r="109" spans="1:12" x14ac:dyDescent="0.35">
      <c r="A109" s="2" t="s">
        <v>83</v>
      </c>
      <c r="B109" s="2" t="s">
        <v>84</v>
      </c>
      <c r="C109" s="2" t="s">
        <v>63</v>
      </c>
      <c r="D109" s="2" t="s">
        <v>29</v>
      </c>
      <c r="E109" s="2">
        <v>1</v>
      </c>
      <c r="F109" s="20">
        <v>0.12</v>
      </c>
      <c r="G109" s="2" t="s">
        <v>208</v>
      </c>
      <c r="H109" s="2">
        <v>1.8</v>
      </c>
      <c r="I109" s="2" t="s">
        <v>760</v>
      </c>
      <c r="J109" s="5">
        <v>19.809999999999999</v>
      </c>
      <c r="K109" s="2">
        <v>3</v>
      </c>
      <c r="L109" s="2"/>
    </row>
    <row r="110" spans="1:12" x14ac:dyDescent="0.35">
      <c r="A110" s="2" t="s">
        <v>83</v>
      </c>
      <c r="B110" s="2" t="s">
        <v>84</v>
      </c>
      <c r="C110" s="2" t="s">
        <v>63</v>
      </c>
      <c r="D110" s="2" t="s">
        <v>29</v>
      </c>
      <c r="E110" s="2">
        <v>1</v>
      </c>
      <c r="F110" s="20">
        <v>0.12</v>
      </c>
      <c r="G110" s="2" t="s">
        <v>211</v>
      </c>
      <c r="H110" s="2">
        <v>12</v>
      </c>
      <c r="I110" s="2" t="s">
        <v>780</v>
      </c>
      <c r="J110" s="5">
        <v>2322.46</v>
      </c>
      <c r="K110" s="2">
        <v>3</v>
      </c>
      <c r="L110" s="2"/>
    </row>
    <row r="111" spans="1:12" x14ac:dyDescent="0.35">
      <c r="A111" s="2" t="s">
        <v>83</v>
      </c>
      <c r="B111" s="2" t="s">
        <v>84</v>
      </c>
      <c r="C111" s="2" t="s">
        <v>63</v>
      </c>
      <c r="D111" s="2" t="s">
        <v>29</v>
      </c>
      <c r="E111" s="2">
        <v>1</v>
      </c>
      <c r="F111" s="20">
        <v>0.12</v>
      </c>
      <c r="G111" s="2" t="s">
        <v>207</v>
      </c>
      <c r="H111" s="2">
        <v>157.08000000000001</v>
      </c>
      <c r="I111" s="2" t="s">
        <v>777</v>
      </c>
      <c r="J111" s="5">
        <v>157.08000000000001</v>
      </c>
      <c r="K111" s="2">
        <v>3</v>
      </c>
      <c r="L111" s="2"/>
    </row>
    <row r="112" spans="1:12" x14ac:dyDescent="0.35">
      <c r="A112" s="2" t="s">
        <v>83</v>
      </c>
      <c r="B112" s="2" t="s">
        <v>84</v>
      </c>
      <c r="C112" s="2" t="s">
        <v>63</v>
      </c>
      <c r="D112" s="2" t="s">
        <v>29</v>
      </c>
      <c r="E112" s="2">
        <v>1</v>
      </c>
      <c r="F112" s="20">
        <v>0.12</v>
      </c>
      <c r="G112" s="2" t="s">
        <v>42</v>
      </c>
      <c r="H112" s="2">
        <v>48</v>
      </c>
      <c r="I112" s="2" t="s">
        <v>774</v>
      </c>
      <c r="J112" s="5">
        <v>409.88</v>
      </c>
      <c r="K112" s="2">
        <v>3</v>
      </c>
      <c r="L112" s="2"/>
    </row>
    <row r="113" spans="1:12" x14ac:dyDescent="0.35">
      <c r="A113" s="2" t="s">
        <v>83</v>
      </c>
      <c r="B113" s="2" t="s">
        <v>84</v>
      </c>
      <c r="C113" s="2" t="s">
        <v>63</v>
      </c>
      <c r="D113" s="2" t="s">
        <v>29</v>
      </c>
      <c r="E113" s="2">
        <v>1</v>
      </c>
      <c r="F113" s="20">
        <v>0.12</v>
      </c>
      <c r="G113" s="2" t="s">
        <v>206</v>
      </c>
      <c r="H113" s="2">
        <v>135</v>
      </c>
      <c r="I113" s="2" t="s">
        <v>749</v>
      </c>
      <c r="J113" s="5">
        <v>313.81</v>
      </c>
      <c r="K113" s="2">
        <v>3</v>
      </c>
      <c r="L113" s="2"/>
    </row>
    <row r="114" spans="1:12" x14ac:dyDescent="0.35">
      <c r="A114" s="2" t="s">
        <v>83</v>
      </c>
      <c r="B114" s="2" t="s">
        <v>84</v>
      </c>
      <c r="C114" s="2" t="s">
        <v>63</v>
      </c>
      <c r="D114" s="2" t="s">
        <v>29</v>
      </c>
      <c r="E114" s="2">
        <v>2</v>
      </c>
      <c r="F114" s="20">
        <v>0.17</v>
      </c>
      <c r="G114" s="2" t="s">
        <v>207</v>
      </c>
      <c r="H114" s="2">
        <v>222.54</v>
      </c>
      <c r="I114" s="2" t="s">
        <v>777</v>
      </c>
      <c r="J114" s="5">
        <v>222.54</v>
      </c>
      <c r="K114" s="2">
        <v>3</v>
      </c>
      <c r="L114" s="2"/>
    </row>
    <row r="115" spans="1:12" x14ac:dyDescent="0.35">
      <c r="A115" s="2" t="s">
        <v>83</v>
      </c>
      <c r="B115" s="2" t="s">
        <v>84</v>
      </c>
      <c r="C115" s="2" t="s">
        <v>63</v>
      </c>
      <c r="D115" s="2" t="s">
        <v>29</v>
      </c>
      <c r="E115" s="2">
        <v>2</v>
      </c>
      <c r="F115" s="20">
        <v>0.17</v>
      </c>
      <c r="G115" s="2" t="s">
        <v>206</v>
      </c>
      <c r="H115" s="2">
        <v>190</v>
      </c>
      <c r="I115" s="2" t="s">
        <v>749</v>
      </c>
      <c r="J115" s="5">
        <v>441.66</v>
      </c>
      <c r="K115" s="2">
        <v>3</v>
      </c>
      <c r="L115" s="2"/>
    </row>
    <row r="116" spans="1:12" x14ac:dyDescent="0.35">
      <c r="A116" s="2" t="s">
        <v>83</v>
      </c>
      <c r="B116" s="2" t="s">
        <v>84</v>
      </c>
      <c r="C116" s="2" t="s">
        <v>63</v>
      </c>
      <c r="D116" s="2" t="s">
        <v>29</v>
      </c>
      <c r="E116" s="2">
        <v>2</v>
      </c>
      <c r="F116" s="20">
        <v>0.17</v>
      </c>
      <c r="G116" s="2" t="s">
        <v>42</v>
      </c>
      <c r="H116" s="2">
        <v>68</v>
      </c>
      <c r="I116" s="2" t="s">
        <v>774</v>
      </c>
      <c r="J116" s="5">
        <v>580.66999999999996</v>
      </c>
      <c r="K116" s="2">
        <v>3</v>
      </c>
      <c r="L116" s="2"/>
    </row>
    <row r="117" spans="1:12" x14ac:dyDescent="0.35">
      <c r="A117" s="2" t="s">
        <v>83</v>
      </c>
      <c r="B117" s="2" t="s">
        <v>84</v>
      </c>
      <c r="C117" s="2" t="s">
        <v>63</v>
      </c>
      <c r="D117" s="2" t="s">
        <v>29</v>
      </c>
      <c r="E117" s="2">
        <v>2</v>
      </c>
      <c r="F117" s="20">
        <v>0.17</v>
      </c>
      <c r="G117" s="2" t="s">
        <v>210</v>
      </c>
      <c r="H117" s="2">
        <v>66.5</v>
      </c>
      <c r="I117" s="2" t="s">
        <v>760</v>
      </c>
      <c r="J117" s="5">
        <v>99.96</v>
      </c>
      <c r="K117" s="2">
        <v>3</v>
      </c>
      <c r="L117" s="2"/>
    </row>
    <row r="118" spans="1:12" x14ac:dyDescent="0.35">
      <c r="A118" s="2" t="s">
        <v>83</v>
      </c>
      <c r="B118" s="2" t="s">
        <v>84</v>
      </c>
      <c r="C118" s="2" t="s">
        <v>63</v>
      </c>
      <c r="D118" s="2" t="s">
        <v>29</v>
      </c>
      <c r="E118" s="2">
        <v>2</v>
      </c>
      <c r="F118" s="20">
        <v>0.17</v>
      </c>
      <c r="G118" s="2" t="s">
        <v>209</v>
      </c>
      <c r="H118" s="2">
        <v>0.95</v>
      </c>
      <c r="I118" s="2" t="s">
        <v>760</v>
      </c>
      <c r="J118" s="5">
        <v>36.81</v>
      </c>
      <c r="K118" s="2">
        <v>3</v>
      </c>
      <c r="L118" s="2"/>
    </row>
    <row r="119" spans="1:12" x14ac:dyDescent="0.35">
      <c r="A119" s="2" t="s">
        <v>83</v>
      </c>
      <c r="B119" s="2" t="s">
        <v>84</v>
      </c>
      <c r="C119" s="2" t="s">
        <v>63</v>
      </c>
      <c r="D119" s="2" t="s">
        <v>29</v>
      </c>
      <c r="E119" s="2">
        <v>2</v>
      </c>
      <c r="F119" s="20">
        <v>0.17</v>
      </c>
      <c r="G119" s="2" t="s">
        <v>208</v>
      </c>
      <c r="H119" s="2">
        <v>2.5499999999999998</v>
      </c>
      <c r="I119" s="2" t="s">
        <v>760</v>
      </c>
      <c r="J119" s="5">
        <v>28.06</v>
      </c>
      <c r="K119" s="2">
        <v>3</v>
      </c>
      <c r="L119" s="2"/>
    </row>
    <row r="120" spans="1:12" x14ac:dyDescent="0.35">
      <c r="A120" s="2" t="s">
        <v>83</v>
      </c>
      <c r="B120" s="2" t="s">
        <v>84</v>
      </c>
      <c r="C120" s="2" t="s">
        <v>63</v>
      </c>
      <c r="D120" s="2" t="s">
        <v>29</v>
      </c>
      <c r="E120" s="2">
        <v>3</v>
      </c>
      <c r="F120" s="20">
        <v>7.0000000000000007E-2</v>
      </c>
      <c r="G120" s="2" t="s">
        <v>210</v>
      </c>
      <c r="H120" s="2">
        <v>10.5</v>
      </c>
      <c r="I120" s="2" t="s">
        <v>760</v>
      </c>
      <c r="J120" s="5">
        <v>15.78</v>
      </c>
      <c r="K120" s="2">
        <v>3</v>
      </c>
      <c r="L120" s="2"/>
    </row>
    <row r="121" spans="1:12" x14ac:dyDescent="0.35">
      <c r="A121" s="2" t="s">
        <v>83</v>
      </c>
      <c r="B121" s="2" t="s">
        <v>84</v>
      </c>
      <c r="C121" s="2" t="s">
        <v>63</v>
      </c>
      <c r="D121" s="2" t="s">
        <v>29</v>
      </c>
      <c r="E121" s="2">
        <v>3</v>
      </c>
      <c r="F121" s="20">
        <v>7.0000000000000007E-2</v>
      </c>
      <c r="G121" s="2" t="s">
        <v>42</v>
      </c>
      <c r="H121" s="2">
        <v>28</v>
      </c>
      <c r="I121" s="2" t="s">
        <v>749</v>
      </c>
      <c r="J121" s="5">
        <v>239.1</v>
      </c>
      <c r="K121" s="2">
        <v>3</v>
      </c>
      <c r="L121" s="2"/>
    </row>
    <row r="122" spans="1:12" x14ac:dyDescent="0.35">
      <c r="A122" s="2" t="s">
        <v>83</v>
      </c>
      <c r="B122" s="2" t="s">
        <v>84</v>
      </c>
      <c r="C122" s="2" t="s">
        <v>63</v>
      </c>
      <c r="D122" s="2" t="s">
        <v>29</v>
      </c>
      <c r="E122" s="2">
        <v>3</v>
      </c>
      <c r="F122" s="20">
        <v>7.0000000000000007E-2</v>
      </c>
      <c r="G122" s="2" t="s">
        <v>206</v>
      </c>
      <c r="H122" s="2">
        <v>30</v>
      </c>
      <c r="I122" s="2" t="s">
        <v>749</v>
      </c>
      <c r="J122" s="5">
        <v>69.739999999999995</v>
      </c>
      <c r="K122" s="2">
        <v>3</v>
      </c>
      <c r="L122" s="2"/>
    </row>
    <row r="123" spans="1:12" x14ac:dyDescent="0.35">
      <c r="A123" s="2" t="s">
        <v>83</v>
      </c>
      <c r="B123" s="2" t="s">
        <v>84</v>
      </c>
      <c r="C123" s="2" t="s">
        <v>63</v>
      </c>
      <c r="D123" s="2" t="s">
        <v>29</v>
      </c>
      <c r="E123" s="2">
        <v>3</v>
      </c>
      <c r="F123" s="20">
        <v>7.0000000000000007E-2</v>
      </c>
      <c r="G123" s="2" t="s">
        <v>209</v>
      </c>
      <c r="H123" s="2">
        <v>0.15</v>
      </c>
      <c r="I123" s="2" t="s">
        <v>760</v>
      </c>
      <c r="J123" s="5">
        <v>5.81</v>
      </c>
      <c r="K123" s="2">
        <v>3</v>
      </c>
      <c r="L123" s="2"/>
    </row>
    <row r="124" spans="1:12" x14ac:dyDescent="0.35">
      <c r="A124" s="2" t="s">
        <v>83</v>
      </c>
      <c r="B124" s="2" t="s">
        <v>84</v>
      </c>
      <c r="C124" s="2" t="s">
        <v>63</v>
      </c>
      <c r="D124" s="2" t="s">
        <v>29</v>
      </c>
      <c r="E124" s="2">
        <v>3</v>
      </c>
      <c r="F124" s="20">
        <v>7.0000000000000007E-2</v>
      </c>
      <c r="G124" s="2" t="s">
        <v>208</v>
      </c>
      <c r="H124" s="2">
        <v>1.05</v>
      </c>
      <c r="I124" s="2" t="s">
        <v>760</v>
      </c>
      <c r="J124" s="5">
        <v>11.55</v>
      </c>
      <c r="K124" s="2">
        <v>3</v>
      </c>
      <c r="L124" s="2"/>
    </row>
    <row r="125" spans="1:12" x14ac:dyDescent="0.35">
      <c r="A125" s="2" t="s">
        <v>83</v>
      </c>
      <c r="B125" s="2" t="s">
        <v>84</v>
      </c>
      <c r="C125" s="2" t="s">
        <v>63</v>
      </c>
      <c r="D125" s="2" t="s">
        <v>29</v>
      </c>
      <c r="E125" s="2">
        <v>3</v>
      </c>
      <c r="F125" s="20">
        <v>7.0000000000000007E-2</v>
      </c>
      <c r="G125" s="2" t="s">
        <v>207</v>
      </c>
      <c r="H125" s="2">
        <v>91.63</v>
      </c>
      <c r="I125" s="2" t="s">
        <v>777</v>
      </c>
      <c r="J125" s="5">
        <v>91.63</v>
      </c>
      <c r="K125" s="2">
        <v>3</v>
      </c>
      <c r="L125" s="2"/>
    </row>
    <row r="126" spans="1:12" x14ac:dyDescent="0.35">
      <c r="A126" s="2" t="s">
        <v>86</v>
      </c>
      <c r="B126" s="2" t="s">
        <v>84</v>
      </c>
      <c r="C126" s="2" t="s">
        <v>63</v>
      </c>
      <c r="D126" s="2" t="s">
        <v>31</v>
      </c>
      <c r="E126" s="2">
        <v>1</v>
      </c>
      <c r="F126" s="20">
        <v>1.62</v>
      </c>
      <c r="G126" s="2" t="s">
        <v>207</v>
      </c>
      <c r="H126" s="2">
        <v>2014.61</v>
      </c>
      <c r="I126" s="2" t="s">
        <v>777</v>
      </c>
      <c r="J126" s="5">
        <v>2014.61</v>
      </c>
      <c r="K126" s="2">
        <v>4</v>
      </c>
      <c r="L126" s="2"/>
    </row>
    <row r="127" spans="1:12" x14ac:dyDescent="0.35">
      <c r="A127" s="2" t="s">
        <v>20</v>
      </c>
      <c r="B127" s="2" t="s">
        <v>88</v>
      </c>
      <c r="C127" s="2" t="s">
        <v>55</v>
      </c>
      <c r="D127" s="2" t="s">
        <v>29</v>
      </c>
      <c r="E127" s="2">
        <v>1</v>
      </c>
      <c r="F127" s="20">
        <v>1.03</v>
      </c>
      <c r="G127" s="2" t="s">
        <v>210</v>
      </c>
      <c r="H127" s="2">
        <v>600.95000000000005</v>
      </c>
      <c r="I127" s="2" t="s">
        <v>760</v>
      </c>
      <c r="J127" s="5">
        <v>903.29</v>
      </c>
      <c r="K127" s="2">
        <v>1</v>
      </c>
      <c r="L127" s="2"/>
    </row>
    <row r="128" spans="1:12" x14ac:dyDescent="0.35">
      <c r="A128" s="2" t="s">
        <v>20</v>
      </c>
      <c r="B128" s="2" t="s">
        <v>88</v>
      </c>
      <c r="C128" s="2" t="s">
        <v>55</v>
      </c>
      <c r="D128" s="2" t="s">
        <v>29</v>
      </c>
      <c r="E128" s="2">
        <v>1</v>
      </c>
      <c r="F128" s="20">
        <v>1.03</v>
      </c>
      <c r="G128" s="2" t="s">
        <v>208</v>
      </c>
      <c r="H128" s="2">
        <v>15.45</v>
      </c>
      <c r="I128" s="2" t="s">
        <v>760</v>
      </c>
      <c r="J128" s="5">
        <v>170</v>
      </c>
      <c r="K128" s="2">
        <v>1</v>
      </c>
      <c r="L128" s="2"/>
    </row>
    <row r="129" spans="1:12" x14ac:dyDescent="0.35">
      <c r="A129" s="2" t="s">
        <v>20</v>
      </c>
      <c r="B129" s="2" t="s">
        <v>88</v>
      </c>
      <c r="C129" s="2" t="s">
        <v>55</v>
      </c>
      <c r="D129" s="2" t="s">
        <v>29</v>
      </c>
      <c r="E129" s="2">
        <v>1</v>
      </c>
      <c r="F129" s="20">
        <v>1.03</v>
      </c>
      <c r="G129" s="2" t="s">
        <v>209</v>
      </c>
      <c r="H129" s="2">
        <v>8.5850000000000009</v>
      </c>
      <c r="I129" s="2" t="s">
        <v>760</v>
      </c>
      <c r="J129" s="5">
        <v>332.61</v>
      </c>
      <c r="K129" s="2">
        <v>1</v>
      </c>
      <c r="L129" s="2"/>
    </row>
    <row r="130" spans="1:12" x14ac:dyDescent="0.35">
      <c r="A130" s="2" t="s">
        <v>20</v>
      </c>
      <c r="B130" s="2" t="s">
        <v>88</v>
      </c>
      <c r="C130" s="2" t="s">
        <v>55</v>
      </c>
      <c r="D130" s="2" t="s">
        <v>29</v>
      </c>
      <c r="E130" s="2">
        <v>1</v>
      </c>
      <c r="F130" s="20">
        <v>1.03</v>
      </c>
      <c r="G130" s="2" t="s">
        <v>206</v>
      </c>
      <c r="H130" s="2">
        <v>1717</v>
      </c>
      <c r="I130" s="2" t="s">
        <v>749</v>
      </c>
      <c r="J130" s="5">
        <v>3991.21</v>
      </c>
      <c r="K130" s="2">
        <v>1</v>
      </c>
      <c r="L130" s="2"/>
    </row>
    <row r="131" spans="1:12" x14ac:dyDescent="0.35">
      <c r="A131" s="2" t="s">
        <v>20</v>
      </c>
      <c r="B131" s="2" t="s">
        <v>88</v>
      </c>
      <c r="C131" s="2" t="s">
        <v>55</v>
      </c>
      <c r="D131" s="2" t="s">
        <v>29</v>
      </c>
      <c r="E131" s="2">
        <v>1</v>
      </c>
      <c r="F131" s="20">
        <v>1.03</v>
      </c>
      <c r="G131" s="2" t="s">
        <v>207</v>
      </c>
      <c r="H131" s="2">
        <v>1348.31</v>
      </c>
      <c r="I131" s="2" t="s">
        <v>777</v>
      </c>
      <c r="J131" s="5">
        <v>1348.31</v>
      </c>
      <c r="K131" s="2">
        <v>1</v>
      </c>
      <c r="L131" s="2"/>
    </row>
    <row r="132" spans="1:12" x14ac:dyDescent="0.35">
      <c r="A132" s="2" t="s">
        <v>20</v>
      </c>
      <c r="B132" s="2" t="s">
        <v>88</v>
      </c>
      <c r="C132" s="2" t="s">
        <v>55</v>
      </c>
      <c r="D132" s="2" t="s">
        <v>29</v>
      </c>
      <c r="E132" s="2">
        <v>1</v>
      </c>
      <c r="F132" s="20">
        <v>1.03</v>
      </c>
      <c r="G132" s="2" t="s">
        <v>212</v>
      </c>
      <c r="H132" s="2">
        <v>8.24</v>
      </c>
      <c r="I132" s="2" t="s">
        <v>766</v>
      </c>
      <c r="J132" s="5">
        <v>89.39</v>
      </c>
      <c r="K132" s="2">
        <v>1</v>
      </c>
      <c r="L132" s="2"/>
    </row>
    <row r="133" spans="1:12" x14ac:dyDescent="0.35">
      <c r="A133" s="2" t="s">
        <v>20</v>
      </c>
      <c r="B133" s="2" t="s">
        <v>88</v>
      </c>
      <c r="C133" s="2" t="s">
        <v>55</v>
      </c>
      <c r="D133" s="2" t="s">
        <v>29</v>
      </c>
      <c r="E133" s="2">
        <v>1</v>
      </c>
      <c r="F133" s="20">
        <v>1.03</v>
      </c>
      <c r="G133" s="2" t="s">
        <v>211</v>
      </c>
      <c r="H133" s="2">
        <v>25</v>
      </c>
      <c r="I133" s="2" t="s">
        <v>780</v>
      </c>
      <c r="J133" s="5">
        <v>4133.16</v>
      </c>
      <c r="K133" s="2">
        <v>1</v>
      </c>
      <c r="L133" s="2"/>
    </row>
    <row r="134" spans="1:12" x14ac:dyDescent="0.35">
      <c r="A134" s="2" t="s">
        <v>20</v>
      </c>
      <c r="B134" s="2" t="s">
        <v>88</v>
      </c>
      <c r="C134" s="2" t="s">
        <v>55</v>
      </c>
      <c r="D134" s="2" t="s">
        <v>31</v>
      </c>
      <c r="E134" s="2">
        <v>1</v>
      </c>
      <c r="F134" s="20">
        <v>0.18</v>
      </c>
      <c r="G134" s="2" t="s">
        <v>207</v>
      </c>
      <c r="H134" s="2">
        <v>223.85</v>
      </c>
      <c r="I134" s="2" t="s">
        <v>777</v>
      </c>
      <c r="J134" s="5">
        <v>223.85</v>
      </c>
      <c r="K134" s="2">
        <v>1</v>
      </c>
      <c r="L134" s="2"/>
    </row>
    <row r="135" spans="1:12" x14ac:dyDescent="0.35">
      <c r="A135" s="2" t="s">
        <v>89</v>
      </c>
      <c r="B135" s="2" t="s">
        <v>90</v>
      </c>
      <c r="C135" s="2" t="s">
        <v>91</v>
      </c>
      <c r="D135" s="2" t="s">
        <v>29</v>
      </c>
      <c r="E135" s="2">
        <v>1</v>
      </c>
      <c r="F135" s="20">
        <v>0.81</v>
      </c>
      <c r="G135" s="2" t="s">
        <v>210</v>
      </c>
      <c r="H135" s="2">
        <v>178.5</v>
      </c>
      <c r="I135" s="2" t="s">
        <v>760</v>
      </c>
      <c r="J135" s="5">
        <v>268.3</v>
      </c>
      <c r="K135" s="2">
        <v>2</v>
      </c>
      <c r="L135" s="2"/>
    </row>
    <row r="136" spans="1:12" x14ac:dyDescent="0.35">
      <c r="A136" s="2" t="s">
        <v>89</v>
      </c>
      <c r="B136" s="2" t="s">
        <v>90</v>
      </c>
      <c r="C136" s="2" t="s">
        <v>91</v>
      </c>
      <c r="D136" s="2" t="s">
        <v>29</v>
      </c>
      <c r="E136" s="2">
        <v>1</v>
      </c>
      <c r="F136" s="20">
        <v>0.81</v>
      </c>
      <c r="G136" s="2" t="s">
        <v>209</v>
      </c>
      <c r="H136" s="2">
        <v>2.5499999999999998</v>
      </c>
      <c r="I136" s="2" t="s">
        <v>760</v>
      </c>
      <c r="J136" s="5">
        <v>98.8</v>
      </c>
      <c r="K136" s="2">
        <v>2</v>
      </c>
      <c r="L136" s="2"/>
    </row>
    <row r="137" spans="1:12" x14ac:dyDescent="0.35">
      <c r="A137" s="2" t="s">
        <v>89</v>
      </c>
      <c r="B137" s="2" t="s">
        <v>90</v>
      </c>
      <c r="C137" s="2" t="s">
        <v>91</v>
      </c>
      <c r="D137" s="2" t="s">
        <v>29</v>
      </c>
      <c r="E137" s="2">
        <v>1</v>
      </c>
      <c r="F137" s="20">
        <v>0.81</v>
      </c>
      <c r="G137" s="2" t="s">
        <v>208</v>
      </c>
      <c r="H137" s="2">
        <v>12.15</v>
      </c>
      <c r="I137" s="2" t="s">
        <v>760</v>
      </c>
      <c r="J137" s="5">
        <v>133.69</v>
      </c>
      <c r="K137" s="2">
        <v>2</v>
      </c>
      <c r="L137" s="2"/>
    </row>
    <row r="138" spans="1:12" x14ac:dyDescent="0.35">
      <c r="A138" s="2" t="s">
        <v>89</v>
      </c>
      <c r="B138" s="2" t="s">
        <v>90</v>
      </c>
      <c r="C138" s="2" t="s">
        <v>91</v>
      </c>
      <c r="D138" s="2" t="s">
        <v>29</v>
      </c>
      <c r="E138" s="2">
        <v>1</v>
      </c>
      <c r="F138" s="20">
        <v>0.81</v>
      </c>
      <c r="G138" s="2" t="s">
        <v>211</v>
      </c>
      <c r="H138" s="2">
        <v>16</v>
      </c>
      <c r="I138" s="2" t="s">
        <v>780</v>
      </c>
      <c r="J138" s="5">
        <v>2908.52</v>
      </c>
      <c r="K138" s="2">
        <v>2</v>
      </c>
      <c r="L138" s="2"/>
    </row>
    <row r="139" spans="1:12" x14ac:dyDescent="0.35">
      <c r="A139" s="2" t="s">
        <v>89</v>
      </c>
      <c r="B139" s="2" t="s">
        <v>90</v>
      </c>
      <c r="C139" s="2" t="s">
        <v>91</v>
      </c>
      <c r="D139" s="2" t="s">
        <v>29</v>
      </c>
      <c r="E139" s="2">
        <v>1</v>
      </c>
      <c r="F139" s="20">
        <v>0.81</v>
      </c>
      <c r="G139" s="2" t="s">
        <v>207</v>
      </c>
      <c r="H139" s="2">
        <v>1060.32</v>
      </c>
      <c r="I139" s="2" t="s">
        <v>777</v>
      </c>
      <c r="J139" s="5">
        <v>1060.32</v>
      </c>
      <c r="K139" s="2">
        <v>2</v>
      </c>
      <c r="L139" s="2"/>
    </row>
    <row r="140" spans="1:12" x14ac:dyDescent="0.35">
      <c r="A140" s="2" t="s">
        <v>89</v>
      </c>
      <c r="B140" s="2" t="s">
        <v>90</v>
      </c>
      <c r="C140" s="2" t="s">
        <v>91</v>
      </c>
      <c r="D140" s="2" t="s">
        <v>29</v>
      </c>
      <c r="E140" s="2">
        <v>1</v>
      </c>
      <c r="F140" s="20">
        <v>0.81</v>
      </c>
      <c r="G140" s="2" t="s">
        <v>42</v>
      </c>
      <c r="H140" s="2">
        <v>245.934</v>
      </c>
      <c r="I140" s="2" t="s">
        <v>774</v>
      </c>
      <c r="J140" s="5">
        <v>2100.08</v>
      </c>
      <c r="K140" s="2">
        <v>2</v>
      </c>
      <c r="L140" s="2"/>
    </row>
    <row r="141" spans="1:12" x14ac:dyDescent="0.35">
      <c r="A141" s="2" t="s">
        <v>89</v>
      </c>
      <c r="B141" s="2" t="s">
        <v>90</v>
      </c>
      <c r="C141" s="2" t="s">
        <v>91</v>
      </c>
      <c r="D141" s="2" t="s">
        <v>29</v>
      </c>
      <c r="E141" s="2">
        <v>1</v>
      </c>
      <c r="F141" s="20">
        <v>0.81</v>
      </c>
      <c r="G141" s="2" t="s">
        <v>206</v>
      </c>
      <c r="H141" s="2">
        <v>510</v>
      </c>
      <c r="I141" s="2" t="s">
        <v>749</v>
      </c>
      <c r="J141" s="5">
        <v>1185.51</v>
      </c>
      <c r="K141" s="2">
        <v>2</v>
      </c>
      <c r="L141" s="2"/>
    </row>
    <row r="142" spans="1:12" x14ac:dyDescent="0.35">
      <c r="A142" s="2" t="s">
        <v>89</v>
      </c>
      <c r="B142" s="2" t="s">
        <v>90</v>
      </c>
      <c r="C142" s="2" t="s">
        <v>91</v>
      </c>
      <c r="D142" s="2" t="s">
        <v>29</v>
      </c>
      <c r="E142" s="2">
        <v>1</v>
      </c>
      <c r="F142" s="20">
        <v>0.81</v>
      </c>
      <c r="G142" s="2" t="s">
        <v>212</v>
      </c>
      <c r="H142" s="2">
        <v>6.48</v>
      </c>
      <c r="I142" s="2" t="s">
        <v>766</v>
      </c>
      <c r="J142" s="5">
        <v>70.3</v>
      </c>
      <c r="K142" s="2">
        <v>2</v>
      </c>
      <c r="L142" s="2"/>
    </row>
    <row r="143" spans="1:12" x14ac:dyDescent="0.35">
      <c r="A143" s="2" t="s">
        <v>92</v>
      </c>
      <c r="B143" s="2" t="s">
        <v>84</v>
      </c>
      <c r="C143" s="2" t="s">
        <v>63</v>
      </c>
      <c r="D143" s="2" t="s">
        <v>29</v>
      </c>
      <c r="E143" s="2">
        <v>1</v>
      </c>
      <c r="F143" s="20">
        <v>0.61</v>
      </c>
      <c r="G143" s="2" t="s">
        <v>210</v>
      </c>
      <c r="H143" s="2">
        <v>355.6</v>
      </c>
      <c r="I143" s="2" t="s">
        <v>760</v>
      </c>
      <c r="J143" s="5">
        <v>534.5</v>
      </c>
      <c r="K143" s="2">
        <v>4</v>
      </c>
      <c r="L143" s="2"/>
    </row>
    <row r="144" spans="1:12" x14ac:dyDescent="0.35">
      <c r="A144" s="2" t="s">
        <v>92</v>
      </c>
      <c r="B144" s="2" t="s">
        <v>84</v>
      </c>
      <c r="C144" s="2" t="s">
        <v>63</v>
      </c>
      <c r="D144" s="2" t="s">
        <v>29</v>
      </c>
      <c r="E144" s="2">
        <v>1</v>
      </c>
      <c r="F144" s="20">
        <v>0.61</v>
      </c>
      <c r="G144" s="2" t="s">
        <v>209</v>
      </c>
      <c r="H144" s="2">
        <v>5.08</v>
      </c>
      <c r="I144" s="2" t="s">
        <v>760</v>
      </c>
      <c r="J144" s="5">
        <v>196.82</v>
      </c>
      <c r="K144" s="2">
        <v>4</v>
      </c>
      <c r="L144" s="2"/>
    </row>
    <row r="145" spans="1:12" x14ac:dyDescent="0.35">
      <c r="A145" s="2" t="s">
        <v>92</v>
      </c>
      <c r="B145" s="2" t="s">
        <v>84</v>
      </c>
      <c r="C145" s="2" t="s">
        <v>63</v>
      </c>
      <c r="D145" s="2" t="s">
        <v>29</v>
      </c>
      <c r="E145" s="2">
        <v>1</v>
      </c>
      <c r="F145" s="20">
        <v>0.61</v>
      </c>
      <c r="G145" s="2" t="s">
        <v>208</v>
      </c>
      <c r="H145" s="2">
        <v>9.15</v>
      </c>
      <c r="I145" s="2" t="s">
        <v>760</v>
      </c>
      <c r="J145" s="5">
        <v>100.68</v>
      </c>
      <c r="K145" s="2">
        <v>4</v>
      </c>
      <c r="L145" s="2"/>
    </row>
    <row r="146" spans="1:12" x14ac:dyDescent="0.35">
      <c r="A146" s="2" t="s">
        <v>92</v>
      </c>
      <c r="B146" s="2" t="s">
        <v>84</v>
      </c>
      <c r="C146" s="2" t="s">
        <v>63</v>
      </c>
      <c r="D146" s="2" t="s">
        <v>29</v>
      </c>
      <c r="E146" s="2">
        <v>1</v>
      </c>
      <c r="F146" s="20">
        <v>0.61</v>
      </c>
      <c r="G146" s="2" t="s">
        <v>206</v>
      </c>
      <c r="H146" s="2">
        <v>1016</v>
      </c>
      <c r="I146" s="2" t="s">
        <v>749</v>
      </c>
      <c r="J146" s="5">
        <v>2361.7199999999998</v>
      </c>
      <c r="K146" s="2">
        <v>4</v>
      </c>
      <c r="L146" s="2"/>
    </row>
    <row r="147" spans="1:12" x14ac:dyDescent="0.35">
      <c r="A147" s="2" t="s">
        <v>92</v>
      </c>
      <c r="B147" s="2" t="s">
        <v>84</v>
      </c>
      <c r="C147" s="2" t="s">
        <v>63</v>
      </c>
      <c r="D147" s="2" t="s">
        <v>29</v>
      </c>
      <c r="E147" s="2">
        <v>1</v>
      </c>
      <c r="F147" s="20">
        <v>0.61</v>
      </c>
      <c r="G147" s="2" t="s">
        <v>42</v>
      </c>
      <c r="H147" s="2">
        <v>244</v>
      </c>
      <c r="I147" s="2" t="s">
        <v>774</v>
      </c>
      <c r="J147" s="5">
        <v>2083.56</v>
      </c>
      <c r="K147" s="2">
        <v>4</v>
      </c>
      <c r="L147" s="2"/>
    </row>
    <row r="148" spans="1:12" x14ac:dyDescent="0.35">
      <c r="A148" s="2" t="s">
        <v>92</v>
      </c>
      <c r="B148" s="2" t="s">
        <v>84</v>
      </c>
      <c r="C148" s="2" t="s">
        <v>63</v>
      </c>
      <c r="D148" s="2" t="s">
        <v>29</v>
      </c>
      <c r="E148" s="2">
        <v>1</v>
      </c>
      <c r="F148" s="20">
        <v>0.61</v>
      </c>
      <c r="G148" s="2" t="s">
        <v>211</v>
      </c>
      <c r="H148" s="2">
        <v>12</v>
      </c>
      <c r="I148" s="2" t="s">
        <v>780</v>
      </c>
      <c r="J148" s="5">
        <v>1836.96</v>
      </c>
      <c r="K148" s="2">
        <v>4</v>
      </c>
      <c r="L148" s="2"/>
    </row>
    <row r="149" spans="1:12" x14ac:dyDescent="0.35">
      <c r="A149" s="2" t="s">
        <v>92</v>
      </c>
      <c r="B149" s="2" t="s">
        <v>84</v>
      </c>
      <c r="C149" s="2" t="s">
        <v>63</v>
      </c>
      <c r="D149" s="2" t="s">
        <v>29</v>
      </c>
      <c r="E149" s="2">
        <v>1</v>
      </c>
      <c r="F149" s="20">
        <v>0.61</v>
      </c>
      <c r="G149" s="2" t="s">
        <v>207</v>
      </c>
      <c r="H149" s="2">
        <v>798.51</v>
      </c>
      <c r="I149" s="2" t="s">
        <v>777</v>
      </c>
      <c r="J149" s="5">
        <v>798.51</v>
      </c>
      <c r="K149" s="2">
        <v>4</v>
      </c>
      <c r="L149" s="2"/>
    </row>
    <row r="150" spans="1:12" x14ac:dyDescent="0.35">
      <c r="A150" s="2" t="s">
        <v>92</v>
      </c>
      <c r="B150" s="2" t="s">
        <v>84</v>
      </c>
      <c r="C150" s="2" t="s">
        <v>63</v>
      </c>
      <c r="D150" s="2" t="s">
        <v>29</v>
      </c>
      <c r="E150" s="2">
        <v>2</v>
      </c>
      <c r="F150" s="20">
        <v>0.34</v>
      </c>
      <c r="G150" s="2" t="s">
        <v>206</v>
      </c>
      <c r="H150" s="2">
        <v>566</v>
      </c>
      <c r="I150" s="2" t="s">
        <v>749</v>
      </c>
      <c r="J150" s="5">
        <v>1315.68</v>
      </c>
      <c r="K150" s="2">
        <v>4</v>
      </c>
      <c r="L150" s="2"/>
    </row>
    <row r="151" spans="1:12" x14ac:dyDescent="0.35">
      <c r="A151" s="2" t="s">
        <v>92</v>
      </c>
      <c r="B151" s="2" t="s">
        <v>84</v>
      </c>
      <c r="C151" s="2" t="s">
        <v>63</v>
      </c>
      <c r="D151" s="2" t="s">
        <v>29</v>
      </c>
      <c r="E151" s="2">
        <v>2</v>
      </c>
      <c r="F151" s="20">
        <v>0.34</v>
      </c>
      <c r="G151" s="2" t="s">
        <v>207</v>
      </c>
      <c r="H151" s="2">
        <v>445.07</v>
      </c>
      <c r="I151" s="2" t="s">
        <v>777</v>
      </c>
      <c r="J151" s="5">
        <v>445.07</v>
      </c>
      <c r="K151" s="2">
        <v>4</v>
      </c>
      <c r="L151" s="2"/>
    </row>
    <row r="152" spans="1:12" x14ac:dyDescent="0.35">
      <c r="A152" s="2" t="s">
        <v>92</v>
      </c>
      <c r="B152" s="2" t="s">
        <v>84</v>
      </c>
      <c r="C152" s="2" t="s">
        <v>63</v>
      </c>
      <c r="D152" s="2" t="s">
        <v>29</v>
      </c>
      <c r="E152" s="2">
        <v>2</v>
      </c>
      <c r="F152" s="20">
        <v>0.34</v>
      </c>
      <c r="G152" s="2" t="s">
        <v>42</v>
      </c>
      <c r="H152" s="2">
        <v>136</v>
      </c>
      <c r="I152" s="2" t="s">
        <v>774</v>
      </c>
      <c r="J152" s="5">
        <v>1161.33</v>
      </c>
      <c r="K152" s="2">
        <v>4</v>
      </c>
      <c r="L152" s="2"/>
    </row>
    <row r="153" spans="1:12" x14ac:dyDescent="0.35">
      <c r="A153" s="2" t="s">
        <v>92</v>
      </c>
      <c r="B153" s="2" t="s">
        <v>84</v>
      </c>
      <c r="C153" s="2" t="s">
        <v>63</v>
      </c>
      <c r="D153" s="2" t="s">
        <v>29</v>
      </c>
      <c r="E153" s="2">
        <v>2</v>
      </c>
      <c r="F153" s="20">
        <v>0.34</v>
      </c>
      <c r="G153" s="2" t="s">
        <v>209</v>
      </c>
      <c r="H153" s="2">
        <v>2.83</v>
      </c>
      <c r="I153" s="2" t="s">
        <v>760</v>
      </c>
      <c r="J153" s="5">
        <v>109.64</v>
      </c>
      <c r="K153" s="2">
        <v>4</v>
      </c>
      <c r="L153" s="2"/>
    </row>
    <row r="154" spans="1:12" x14ac:dyDescent="0.35">
      <c r="A154" s="2" t="s">
        <v>92</v>
      </c>
      <c r="B154" s="2" t="s">
        <v>84</v>
      </c>
      <c r="C154" s="2" t="s">
        <v>63</v>
      </c>
      <c r="D154" s="2" t="s">
        <v>29</v>
      </c>
      <c r="E154" s="2">
        <v>2</v>
      </c>
      <c r="F154" s="20">
        <v>0.34</v>
      </c>
      <c r="G154" s="2" t="s">
        <v>210</v>
      </c>
      <c r="H154" s="2">
        <v>198.1</v>
      </c>
      <c r="I154" s="2" t="s">
        <v>760</v>
      </c>
      <c r="J154" s="5">
        <v>297.77</v>
      </c>
      <c r="K154" s="2">
        <v>4</v>
      </c>
      <c r="L154" s="2"/>
    </row>
    <row r="155" spans="1:12" x14ac:dyDescent="0.35">
      <c r="A155" s="2" t="s">
        <v>92</v>
      </c>
      <c r="B155" s="2" t="s">
        <v>84</v>
      </c>
      <c r="C155" s="2" t="s">
        <v>63</v>
      </c>
      <c r="D155" s="2" t="s">
        <v>29</v>
      </c>
      <c r="E155" s="2">
        <v>2</v>
      </c>
      <c r="F155" s="20">
        <v>0.34</v>
      </c>
      <c r="G155" s="2" t="s">
        <v>208</v>
      </c>
      <c r="H155" s="2">
        <v>5.0999999999999996</v>
      </c>
      <c r="I155" s="2" t="s">
        <v>760</v>
      </c>
      <c r="J155" s="5">
        <v>56.12</v>
      </c>
      <c r="K155" s="2">
        <v>4</v>
      </c>
      <c r="L155" s="2"/>
    </row>
    <row r="156" spans="1:12" x14ac:dyDescent="0.35">
      <c r="A156" s="2" t="s">
        <v>93</v>
      </c>
      <c r="B156" s="2" t="s">
        <v>95</v>
      </c>
      <c r="C156" s="2" t="s">
        <v>91</v>
      </c>
      <c r="D156" s="2" t="s">
        <v>29</v>
      </c>
      <c r="E156" s="2">
        <v>1</v>
      </c>
      <c r="F156" s="20">
        <v>0.7</v>
      </c>
      <c r="G156" s="2" t="s">
        <v>208</v>
      </c>
      <c r="H156" s="2">
        <v>10.5</v>
      </c>
      <c r="I156" s="2" t="s">
        <v>760</v>
      </c>
      <c r="J156" s="5">
        <v>120.8</v>
      </c>
      <c r="K156" s="2">
        <v>3</v>
      </c>
      <c r="L156" s="2"/>
    </row>
    <row r="157" spans="1:12" x14ac:dyDescent="0.35">
      <c r="A157" s="2" t="s">
        <v>93</v>
      </c>
      <c r="B157" s="2" t="s">
        <v>95</v>
      </c>
      <c r="C157" s="2" t="s">
        <v>91</v>
      </c>
      <c r="D157" s="2" t="s">
        <v>29</v>
      </c>
      <c r="E157" s="2">
        <v>1</v>
      </c>
      <c r="F157" s="20">
        <v>0.7</v>
      </c>
      <c r="G157" s="2" t="s">
        <v>210</v>
      </c>
      <c r="H157" s="2">
        <v>390.6</v>
      </c>
      <c r="I157" s="2" t="s">
        <v>760</v>
      </c>
      <c r="J157" s="5">
        <v>613.86</v>
      </c>
      <c r="K157" s="2">
        <v>3</v>
      </c>
      <c r="L157" s="2"/>
    </row>
    <row r="158" spans="1:12" x14ac:dyDescent="0.35">
      <c r="A158" s="2" t="s">
        <v>93</v>
      </c>
      <c r="B158" s="2" t="s">
        <v>95</v>
      </c>
      <c r="C158" s="2" t="s">
        <v>91</v>
      </c>
      <c r="D158" s="2" t="s">
        <v>29</v>
      </c>
      <c r="E158" s="2">
        <v>1</v>
      </c>
      <c r="F158" s="20">
        <v>0.7</v>
      </c>
      <c r="G158" s="2" t="s">
        <v>209</v>
      </c>
      <c r="H158" s="2">
        <v>5.58</v>
      </c>
      <c r="I158" s="2" t="s">
        <v>760</v>
      </c>
      <c r="J158" s="5">
        <v>226.04</v>
      </c>
      <c r="K158" s="2">
        <v>3</v>
      </c>
      <c r="L158" s="2"/>
    </row>
    <row r="159" spans="1:12" x14ac:dyDescent="0.35">
      <c r="A159" s="2" t="s">
        <v>93</v>
      </c>
      <c r="B159" s="2" t="s">
        <v>95</v>
      </c>
      <c r="C159" s="2" t="s">
        <v>91</v>
      </c>
      <c r="D159" s="2" t="s">
        <v>29</v>
      </c>
      <c r="E159" s="2">
        <v>1</v>
      </c>
      <c r="F159" s="20">
        <v>0.7</v>
      </c>
      <c r="G159" s="2" t="s">
        <v>206</v>
      </c>
      <c r="H159" s="2">
        <v>1116</v>
      </c>
      <c r="I159" s="2" t="s">
        <v>749</v>
      </c>
      <c r="J159" s="5">
        <v>2712.36</v>
      </c>
      <c r="K159" s="2">
        <v>3</v>
      </c>
      <c r="L159" s="2"/>
    </row>
    <row r="160" spans="1:12" x14ac:dyDescent="0.35">
      <c r="A160" s="2" t="s">
        <v>93</v>
      </c>
      <c r="B160" s="2" t="s">
        <v>95</v>
      </c>
      <c r="C160" s="2" t="s">
        <v>91</v>
      </c>
      <c r="D160" s="2" t="s">
        <v>29</v>
      </c>
      <c r="E160" s="2">
        <v>1</v>
      </c>
      <c r="F160" s="20">
        <v>0.7</v>
      </c>
      <c r="G160" s="2" t="s">
        <v>207</v>
      </c>
      <c r="H160" s="2">
        <v>958.08</v>
      </c>
      <c r="I160" s="2" t="s">
        <v>777</v>
      </c>
      <c r="J160" s="5">
        <v>958.08</v>
      </c>
      <c r="K160" s="2">
        <v>3</v>
      </c>
      <c r="L160" s="2"/>
    </row>
    <row r="161" spans="1:12" x14ac:dyDescent="0.35">
      <c r="A161" s="2" t="s">
        <v>93</v>
      </c>
      <c r="B161" s="2" t="s">
        <v>95</v>
      </c>
      <c r="C161" s="2" t="s">
        <v>91</v>
      </c>
      <c r="D161" s="2" t="s">
        <v>29</v>
      </c>
      <c r="E161" s="2">
        <v>1</v>
      </c>
      <c r="F161" s="20">
        <v>0.7</v>
      </c>
      <c r="G161" s="2" t="s">
        <v>211</v>
      </c>
      <c r="H161" s="2">
        <v>16</v>
      </c>
      <c r="I161" s="2" t="s">
        <v>780</v>
      </c>
      <c r="J161" s="5">
        <v>2807.96</v>
      </c>
      <c r="K161" s="2">
        <v>3</v>
      </c>
      <c r="L161" s="2"/>
    </row>
    <row r="162" spans="1:12" x14ac:dyDescent="0.35">
      <c r="A162" s="2" t="s">
        <v>96</v>
      </c>
      <c r="B162" s="2" t="s">
        <v>97</v>
      </c>
      <c r="C162" s="2" t="s">
        <v>73</v>
      </c>
      <c r="D162" s="2" t="s">
        <v>29</v>
      </c>
      <c r="E162" s="2">
        <v>1</v>
      </c>
      <c r="F162" s="20">
        <v>0.04</v>
      </c>
      <c r="G162" s="2" t="s">
        <v>210</v>
      </c>
      <c r="H162" s="2">
        <v>15.4</v>
      </c>
      <c r="I162" s="2" t="s">
        <v>760</v>
      </c>
      <c r="J162" s="5">
        <v>23.15</v>
      </c>
      <c r="K162" s="2">
        <v>2</v>
      </c>
      <c r="L162" s="2"/>
    </row>
    <row r="163" spans="1:12" x14ac:dyDescent="0.35">
      <c r="A163" s="2" t="s">
        <v>96</v>
      </c>
      <c r="B163" s="2" t="s">
        <v>97</v>
      </c>
      <c r="C163" s="2" t="s">
        <v>73</v>
      </c>
      <c r="D163" s="2" t="s">
        <v>29</v>
      </c>
      <c r="E163" s="2">
        <v>1</v>
      </c>
      <c r="F163" s="20">
        <v>0.04</v>
      </c>
      <c r="G163" s="2" t="s">
        <v>209</v>
      </c>
      <c r="H163" s="2">
        <v>0.22</v>
      </c>
      <c r="I163" s="2" t="s">
        <v>760</v>
      </c>
      <c r="J163" s="5">
        <v>8.52</v>
      </c>
      <c r="K163" s="2">
        <v>2</v>
      </c>
      <c r="L163" s="2"/>
    </row>
    <row r="164" spans="1:12" x14ac:dyDescent="0.35">
      <c r="A164" s="2" t="s">
        <v>96</v>
      </c>
      <c r="B164" s="2" t="s">
        <v>97</v>
      </c>
      <c r="C164" s="2" t="s">
        <v>73</v>
      </c>
      <c r="D164" s="2" t="s">
        <v>29</v>
      </c>
      <c r="E164" s="2">
        <v>1</v>
      </c>
      <c r="F164" s="20">
        <v>0.04</v>
      </c>
      <c r="G164" s="2" t="s">
        <v>208</v>
      </c>
      <c r="H164" s="2">
        <v>0.6</v>
      </c>
      <c r="I164" s="2" t="s">
        <v>760</v>
      </c>
      <c r="J164" s="5">
        <v>6.6</v>
      </c>
      <c r="K164" s="2">
        <v>2</v>
      </c>
      <c r="L164" s="2"/>
    </row>
    <row r="165" spans="1:12" x14ac:dyDescent="0.35">
      <c r="A165" s="2" t="s">
        <v>96</v>
      </c>
      <c r="B165" s="2" t="s">
        <v>97</v>
      </c>
      <c r="C165" s="2" t="s">
        <v>73</v>
      </c>
      <c r="D165" s="2" t="s">
        <v>29</v>
      </c>
      <c r="E165" s="2">
        <v>1</v>
      </c>
      <c r="F165" s="20">
        <v>0.04</v>
      </c>
      <c r="G165" s="2" t="s">
        <v>207</v>
      </c>
      <c r="H165" s="2">
        <v>52.36</v>
      </c>
      <c r="I165" s="2" t="s">
        <v>777</v>
      </c>
      <c r="J165" s="5">
        <v>52.36</v>
      </c>
      <c r="K165" s="2">
        <v>2</v>
      </c>
      <c r="L165" s="2"/>
    </row>
    <row r="166" spans="1:12" x14ac:dyDescent="0.35">
      <c r="A166" s="2" t="s">
        <v>96</v>
      </c>
      <c r="B166" s="2" t="s">
        <v>97</v>
      </c>
      <c r="C166" s="2" t="s">
        <v>73</v>
      </c>
      <c r="D166" s="2" t="s">
        <v>29</v>
      </c>
      <c r="E166" s="2">
        <v>1</v>
      </c>
      <c r="F166" s="20">
        <v>0.04</v>
      </c>
      <c r="G166" s="2" t="s">
        <v>211</v>
      </c>
      <c r="H166" s="2">
        <v>22</v>
      </c>
      <c r="I166" s="2" t="s">
        <v>780</v>
      </c>
      <c r="J166" s="5">
        <v>4391.28</v>
      </c>
      <c r="K166" s="2">
        <v>2</v>
      </c>
      <c r="L166" s="2"/>
    </row>
    <row r="167" spans="1:12" x14ac:dyDescent="0.35">
      <c r="A167" s="2" t="s">
        <v>96</v>
      </c>
      <c r="B167" s="2" t="s">
        <v>97</v>
      </c>
      <c r="C167" s="2" t="s">
        <v>73</v>
      </c>
      <c r="D167" s="2" t="s">
        <v>29</v>
      </c>
      <c r="E167" s="2">
        <v>1</v>
      </c>
      <c r="F167" s="20">
        <v>0.04</v>
      </c>
      <c r="G167" s="2" t="s">
        <v>206</v>
      </c>
      <c r="H167" s="2">
        <v>44</v>
      </c>
      <c r="I167" s="2" t="s">
        <v>749</v>
      </c>
      <c r="J167" s="5">
        <v>102.28</v>
      </c>
      <c r="K167" s="2">
        <v>2</v>
      </c>
      <c r="L167" s="2"/>
    </row>
    <row r="168" spans="1:12" x14ac:dyDescent="0.35">
      <c r="A168" s="2" t="s">
        <v>96</v>
      </c>
      <c r="B168" s="2" t="s">
        <v>97</v>
      </c>
      <c r="C168" s="2" t="s">
        <v>73</v>
      </c>
      <c r="D168" s="2" t="s">
        <v>31</v>
      </c>
      <c r="E168" s="2">
        <v>1</v>
      </c>
      <c r="F168" s="20">
        <v>1.18</v>
      </c>
      <c r="G168" s="2" t="s">
        <v>42</v>
      </c>
      <c r="H168" s="2">
        <v>354</v>
      </c>
      <c r="I168" s="2" t="s">
        <v>777</v>
      </c>
      <c r="J168" s="5">
        <v>3022.88</v>
      </c>
      <c r="K168" s="2">
        <v>2</v>
      </c>
      <c r="L168" s="2"/>
    </row>
    <row r="169" spans="1:12" x14ac:dyDescent="0.35">
      <c r="A169" s="2" t="s">
        <v>96</v>
      </c>
      <c r="B169" s="2" t="s">
        <v>97</v>
      </c>
      <c r="C169" s="2" t="s">
        <v>73</v>
      </c>
      <c r="D169" s="2" t="s">
        <v>31</v>
      </c>
      <c r="E169" s="2">
        <v>1</v>
      </c>
      <c r="F169" s="20">
        <v>1.18</v>
      </c>
      <c r="G169" s="2" t="s">
        <v>207</v>
      </c>
      <c r="H169" s="2">
        <v>1467.43</v>
      </c>
      <c r="I169" s="2" t="s">
        <v>777</v>
      </c>
      <c r="J169" s="5">
        <v>1467.43</v>
      </c>
      <c r="K169" s="2">
        <v>2</v>
      </c>
      <c r="L169" s="2"/>
    </row>
    <row r="170" spans="1:12" x14ac:dyDescent="0.35">
      <c r="A170" s="2" t="s">
        <v>98</v>
      </c>
      <c r="B170" s="2" t="s">
        <v>796</v>
      </c>
      <c r="C170" s="2" t="s">
        <v>63</v>
      </c>
      <c r="D170" s="2" t="s">
        <v>29</v>
      </c>
      <c r="E170" s="2">
        <v>1</v>
      </c>
      <c r="F170" s="20">
        <v>0.32</v>
      </c>
      <c r="G170" s="2" t="s">
        <v>208</v>
      </c>
      <c r="H170" s="2">
        <v>4.8</v>
      </c>
      <c r="I170" s="2" t="s">
        <v>760</v>
      </c>
      <c r="J170" s="5">
        <v>52.82</v>
      </c>
      <c r="K170" s="2">
        <v>4</v>
      </c>
      <c r="L170" s="2"/>
    </row>
    <row r="171" spans="1:12" x14ac:dyDescent="0.35">
      <c r="A171" s="2" t="s">
        <v>98</v>
      </c>
      <c r="B171" s="2" t="s">
        <v>796</v>
      </c>
      <c r="C171" s="2" t="s">
        <v>63</v>
      </c>
      <c r="D171" s="2" t="s">
        <v>29</v>
      </c>
      <c r="E171" s="2">
        <v>1</v>
      </c>
      <c r="F171" s="20">
        <v>0.32</v>
      </c>
      <c r="G171" s="2" t="s">
        <v>209</v>
      </c>
      <c r="H171" s="2">
        <v>1.8</v>
      </c>
      <c r="I171" s="2" t="s">
        <v>760</v>
      </c>
      <c r="J171" s="5">
        <v>69.739999999999995</v>
      </c>
      <c r="K171" s="2">
        <v>4</v>
      </c>
      <c r="L171" s="2"/>
    </row>
    <row r="172" spans="1:12" x14ac:dyDescent="0.35">
      <c r="A172" s="2" t="s">
        <v>98</v>
      </c>
      <c r="B172" s="2" t="s">
        <v>796</v>
      </c>
      <c r="C172" s="2" t="s">
        <v>63</v>
      </c>
      <c r="D172" s="2" t="s">
        <v>29</v>
      </c>
      <c r="E172" s="2">
        <v>1</v>
      </c>
      <c r="F172" s="20">
        <v>0.32</v>
      </c>
      <c r="G172" s="2" t="s">
        <v>210</v>
      </c>
      <c r="H172" s="2">
        <v>126</v>
      </c>
      <c r="I172" s="2" t="s">
        <v>760</v>
      </c>
      <c r="J172" s="5">
        <v>189.39</v>
      </c>
      <c r="K172" s="2">
        <v>4</v>
      </c>
      <c r="L172" s="2"/>
    </row>
    <row r="173" spans="1:12" x14ac:dyDescent="0.35">
      <c r="A173" s="2" t="s">
        <v>98</v>
      </c>
      <c r="B173" s="2" t="s">
        <v>796</v>
      </c>
      <c r="C173" s="2" t="s">
        <v>63</v>
      </c>
      <c r="D173" s="2" t="s">
        <v>29</v>
      </c>
      <c r="E173" s="2">
        <v>1</v>
      </c>
      <c r="F173" s="20">
        <v>0.32</v>
      </c>
      <c r="G173" s="2" t="s">
        <v>206</v>
      </c>
      <c r="H173" s="2">
        <v>360</v>
      </c>
      <c r="I173" s="2" t="s">
        <v>749</v>
      </c>
      <c r="J173" s="5">
        <v>836.83</v>
      </c>
      <c r="K173" s="2">
        <v>4</v>
      </c>
      <c r="L173" s="2"/>
    </row>
    <row r="174" spans="1:12" x14ac:dyDescent="0.35">
      <c r="A174" s="2" t="s">
        <v>98</v>
      </c>
      <c r="B174" s="2" t="s">
        <v>796</v>
      </c>
      <c r="C174" s="2" t="s">
        <v>63</v>
      </c>
      <c r="D174" s="2" t="s">
        <v>29</v>
      </c>
      <c r="E174" s="2">
        <v>1</v>
      </c>
      <c r="F174" s="20">
        <v>0.32</v>
      </c>
      <c r="G174" s="2" t="s">
        <v>42</v>
      </c>
      <c r="H174" s="2">
        <v>128</v>
      </c>
      <c r="I174" s="2" t="s">
        <v>774</v>
      </c>
      <c r="J174" s="5">
        <v>1093.02</v>
      </c>
      <c r="K174" s="2">
        <v>4</v>
      </c>
      <c r="L174" s="2"/>
    </row>
    <row r="175" spans="1:12" x14ac:dyDescent="0.35">
      <c r="A175" s="2" t="s">
        <v>98</v>
      </c>
      <c r="B175" s="2" t="s">
        <v>796</v>
      </c>
      <c r="C175" s="2" t="s">
        <v>63</v>
      </c>
      <c r="D175" s="2" t="s">
        <v>29</v>
      </c>
      <c r="E175" s="2">
        <v>1</v>
      </c>
      <c r="F175" s="20">
        <v>0.32</v>
      </c>
      <c r="G175" s="2" t="s">
        <v>207</v>
      </c>
      <c r="H175" s="2">
        <v>418.89</v>
      </c>
      <c r="I175" s="2" t="s">
        <v>777</v>
      </c>
      <c r="J175" s="5">
        <v>418.89</v>
      </c>
      <c r="K175" s="2">
        <v>4</v>
      </c>
      <c r="L175" s="2"/>
    </row>
    <row r="176" spans="1:12" x14ac:dyDescent="0.35">
      <c r="A176" s="2" t="s">
        <v>98</v>
      </c>
      <c r="B176" s="2" t="s">
        <v>796</v>
      </c>
      <c r="C176" s="2" t="s">
        <v>63</v>
      </c>
      <c r="D176" s="2" t="s">
        <v>29</v>
      </c>
      <c r="E176" s="2">
        <v>1</v>
      </c>
      <c r="F176" s="20">
        <v>0.32</v>
      </c>
      <c r="G176" s="2" t="s">
        <v>211</v>
      </c>
      <c r="H176" s="2">
        <v>16</v>
      </c>
      <c r="I176" s="2" t="s">
        <v>780</v>
      </c>
      <c r="J176" s="5">
        <v>3087.86</v>
      </c>
      <c r="K176" s="2">
        <v>4</v>
      </c>
      <c r="L176" s="2"/>
    </row>
    <row r="177" spans="1:12" x14ac:dyDescent="0.35">
      <c r="A177" s="2" t="s">
        <v>98</v>
      </c>
      <c r="B177" s="2" t="s">
        <v>796</v>
      </c>
      <c r="C177" s="2" t="s">
        <v>63</v>
      </c>
      <c r="D177" s="2" t="s">
        <v>31</v>
      </c>
      <c r="E177" s="2">
        <v>1</v>
      </c>
      <c r="F177" s="20">
        <v>6.83</v>
      </c>
      <c r="G177" s="2" t="s">
        <v>207</v>
      </c>
      <c r="H177" s="2">
        <v>8493.7099999999991</v>
      </c>
      <c r="I177" s="2" t="s">
        <v>777</v>
      </c>
      <c r="J177" s="5">
        <v>8493.7099999999991</v>
      </c>
      <c r="K177" s="2">
        <v>4</v>
      </c>
      <c r="L177" s="2"/>
    </row>
    <row r="178" spans="1:12" x14ac:dyDescent="0.35">
      <c r="A178" s="2" t="s">
        <v>98</v>
      </c>
      <c r="B178" s="2" t="s">
        <v>796</v>
      </c>
      <c r="C178" s="2" t="s">
        <v>63</v>
      </c>
      <c r="D178" s="2" t="s">
        <v>31</v>
      </c>
      <c r="E178" s="2">
        <v>2</v>
      </c>
      <c r="F178" s="20">
        <v>0.23</v>
      </c>
      <c r="G178" s="2" t="s">
        <v>207</v>
      </c>
      <c r="H178" s="2">
        <v>286.02999999999997</v>
      </c>
      <c r="I178" s="2" t="s">
        <v>777</v>
      </c>
      <c r="J178" s="5">
        <v>286.02999999999997</v>
      </c>
      <c r="K178" s="2">
        <v>4</v>
      </c>
      <c r="L178" s="2"/>
    </row>
    <row r="179" spans="1:12" x14ac:dyDescent="0.35">
      <c r="A179" s="2" t="s">
        <v>98</v>
      </c>
      <c r="B179" s="2" t="s">
        <v>796</v>
      </c>
      <c r="C179" s="2" t="s">
        <v>63</v>
      </c>
      <c r="D179" s="2" t="s">
        <v>29</v>
      </c>
      <c r="E179" s="2">
        <v>2</v>
      </c>
      <c r="F179" s="20">
        <v>0.44</v>
      </c>
      <c r="G179" s="2" t="s">
        <v>206</v>
      </c>
      <c r="H179" s="2">
        <v>488</v>
      </c>
      <c r="I179" s="2" t="s">
        <v>749</v>
      </c>
      <c r="J179" s="5">
        <v>1134.3699999999999</v>
      </c>
      <c r="K179" s="2">
        <v>4</v>
      </c>
      <c r="L179" s="2"/>
    </row>
    <row r="180" spans="1:12" x14ac:dyDescent="0.35">
      <c r="A180" s="2" t="s">
        <v>98</v>
      </c>
      <c r="B180" s="2" t="s">
        <v>796</v>
      </c>
      <c r="C180" s="2" t="s">
        <v>63</v>
      </c>
      <c r="D180" s="2" t="s">
        <v>29</v>
      </c>
      <c r="E180" s="2">
        <v>2</v>
      </c>
      <c r="F180" s="20">
        <v>0.44</v>
      </c>
      <c r="G180" s="2" t="s">
        <v>42</v>
      </c>
      <c r="H180" s="2">
        <v>176</v>
      </c>
      <c r="I180" s="2" t="s">
        <v>774</v>
      </c>
      <c r="J180" s="5">
        <v>1502.9</v>
      </c>
      <c r="K180" s="2">
        <v>4</v>
      </c>
      <c r="L180" s="2"/>
    </row>
    <row r="181" spans="1:12" x14ac:dyDescent="0.35">
      <c r="A181" s="2" t="s">
        <v>98</v>
      </c>
      <c r="B181" s="2" t="s">
        <v>796</v>
      </c>
      <c r="C181" s="2" t="s">
        <v>63</v>
      </c>
      <c r="D181" s="2" t="s">
        <v>29</v>
      </c>
      <c r="E181" s="2">
        <v>2</v>
      </c>
      <c r="F181" s="20">
        <v>0.44</v>
      </c>
      <c r="G181" s="2" t="s">
        <v>207</v>
      </c>
      <c r="H181" s="2">
        <v>575.98</v>
      </c>
      <c r="I181" s="2" t="s">
        <v>777</v>
      </c>
      <c r="J181" s="5">
        <v>575.98</v>
      </c>
      <c r="K181" s="2">
        <v>4</v>
      </c>
      <c r="L181" s="2"/>
    </row>
    <row r="182" spans="1:12" x14ac:dyDescent="0.35">
      <c r="A182" s="2" t="s">
        <v>98</v>
      </c>
      <c r="B182" s="2" t="s">
        <v>796</v>
      </c>
      <c r="C182" s="2" t="s">
        <v>63</v>
      </c>
      <c r="D182" s="2" t="s">
        <v>29</v>
      </c>
      <c r="E182" s="2">
        <v>2</v>
      </c>
      <c r="F182" s="20">
        <v>0.44</v>
      </c>
      <c r="G182" s="2" t="s">
        <v>208</v>
      </c>
      <c r="H182" s="2">
        <v>6.6</v>
      </c>
      <c r="I182" s="2" t="s">
        <v>760</v>
      </c>
      <c r="J182" s="5">
        <v>72.62</v>
      </c>
      <c r="K182" s="2">
        <v>4</v>
      </c>
      <c r="L182" s="2"/>
    </row>
    <row r="183" spans="1:12" x14ac:dyDescent="0.35">
      <c r="A183" s="2" t="s">
        <v>98</v>
      </c>
      <c r="B183" s="2" t="s">
        <v>796</v>
      </c>
      <c r="C183" s="2" t="s">
        <v>63</v>
      </c>
      <c r="D183" s="2" t="s">
        <v>29</v>
      </c>
      <c r="E183" s="2">
        <v>2</v>
      </c>
      <c r="F183" s="20">
        <v>0.44</v>
      </c>
      <c r="G183" s="2" t="s">
        <v>209</v>
      </c>
      <c r="H183" s="2">
        <v>2.44</v>
      </c>
      <c r="I183" s="2" t="s">
        <v>760</v>
      </c>
      <c r="J183" s="5">
        <v>94.53</v>
      </c>
      <c r="K183" s="2">
        <v>4</v>
      </c>
      <c r="L183" s="2"/>
    </row>
    <row r="184" spans="1:12" x14ac:dyDescent="0.35">
      <c r="A184" s="2" t="s">
        <v>98</v>
      </c>
      <c r="B184" s="2" t="s">
        <v>796</v>
      </c>
      <c r="C184" s="2" t="s">
        <v>63</v>
      </c>
      <c r="D184" s="2" t="s">
        <v>29</v>
      </c>
      <c r="E184" s="2">
        <v>2</v>
      </c>
      <c r="F184" s="20">
        <v>0.44</v>
      </c>
      <c r="G184" s="2" t="s">
        <v>210</v>
      </c>
      <c r="H184" s="2">
        <v>170.8</v>
      </c>
      <c r="I184" s="2" t="s">
        <v>760</v>
      </c>
      <c r="J184" s="5">
        <v>256.73</v>
      </c>
      <c r="K184" s="2">
        <v>4</v>
      </c>
      <c r="L184" s="2"/>
    </row>
    <row r="185" spans="1:12" x14ac:dyDescent="0.35">
      <c r="A185" s="2" t="s">
        <v>98</v>
      </c>
      <c r="B185" s="2" t="s">
        <v>796</v>
      </c>
      <c r="C185" s="2" t="s">
        <v>63</v>
      </c>
      <c r="D185" s="2" t="s">
        <v>29</v>
      </c>
      <c r="E185" s="2">
        <v>3</v>
      </c>
      <c r="F185" s="20">
        <v>0.49</v>
      </c>
      <c r="G185" s="2" t="s">
        <v>206</v>
      </c>
      <c r="H185" s="2">
        <v>544</v>
      </c>
      <c r="I185" s="2" t="s">
        <v>749</v>
      </c>
      <c r="J185" s="5">
        <v>1264.54</v>
      </c>
      <c r="K185" s="2">
        <v>4</v>
      </c>
      <c r="L185" s="2"/>
    </row>
    <row r="186" spans="1:12" x14ac:dyDescent="0.35">
      <c r="A186" s="2" t="s">
        <v>98</v>
      </c>
      <c r="B186" s="2" t="s">
        <v>796</v>
      </c>
      <c r="C186" s="2" t="s">
        <v>63</v>
      </c>
      <c r="D186" s="2" t="s">
        <v>29</v>
      </c>
      <c r="E186" s="2">
        <v>3</v>
      </c>
      <c r="F186" s="20">
        <v>0.49</v>
      </c>
      <c r="G186" s="2" t="s">
        <v>208</v>
      </c>
      <c r="H186" s="2">
        <v>7.35</v>
      </c>
      <c r="I186" s="2" t="s">
        <v>760</v>
      </c>
      <c r="J186" s="5">
        <v>80.87</v>
      </c>
      <c r="K186" s="2">
        <v>4</v>
      </c>
      <c r="L186" s="2"/>
    </row>
    <row r="187" spans="1:12" x14ac:dyDescent="0.35">
      <c r="A187" s="2" t="s">
        <v>98</v>
      </c>
      <c r="B187" s="2" t="s">
        <v>796</v>
      </c>
      <c r="C187" s="2" t="s">
        <v>63</v>
      </c>
      <c r="D187" s="2" t="s">
        <v>29</v>
      </c>
      <c r="E187" s="2">
        <v>3</v>
      </c>
      <c r="F187" s="20">
        <v>0.49</v>
      </c>
      <c r="G187" s="2" t="s">
        <v>209</v>
      </c>
      <c r="H187" s="2">
        <v>2.72</v>
      </c>
      <c r="I187" s="2" t="s">
        <v>760</v>
      </c>
      <c r="J187" s="5">
        <v>105.38</v>
      </c>
      <c r="K187" s="2">
        <v>4</v>
      </c>
      <c r="L187" s="2"/>
    </row>
    <row r="188" spans="1:12" x14ac:dyDescent="0.35">
      <c r="A188" s="2" t="s">
        <v>98</v>
      </c>
      <c r="B188" s="2" t="s">
        <v>796</v>
      </c>
      <c r="C188" s="2" t="s">
        <v>63</v>
      </c>
      <c r="D188" s="2" t="s">
        <v>29</v>
      </c>
      <c r="E188" s="2">
        <v>3</v>
      </c>
      <c r="F188" s="20">
        <v>0.49</v>
      </c>
      <c r="G188" s="2" t="s">
        <v>207</v>
      </c>
      <c r="H188" s="2">
        <v>641.42999999999995</v>
      </c>
      <c r="I188" s="2" t="s">
        <v>777</v>
      </c>
      <c r="J188" s="5">
        <v>641.42999999999995</v>
      </c>
      <c r="K188" s="2">
        <v>4</v>
      </c>
      <c r="L188" s="2"/>
    </row>
    <row r="189" spans="1:12" x14ac:dyDescent="0.35">
      <c r="A189" s="2" t="s">
        <v>98</v>
      </c>
      <c r="B189" s="2" t="s">
        <v>796</v>
      </c>
      <c r="C189" s="2" t="s">
        <v>63</v>
      </c>
      <c r="D189" s="2" t="s">
        <v>29</v>
      </c>
      <c r="E189" s="2">
        <v>3</v>
      </c>
      <c r="F189" s="20">
        <v>0.49</v>
      </c>
      <c r="G189" s="2" t="s">
        <v>210</v>
      </c>
      <c r="H189" s="2">
        <v>190.4</v>
      </c>
      <c r="I189" s="2" t="s">
        <v>760</v>
      </c>
      <c r="J189" s="5">
        <v>286.19</v>
      </c>
      <c r="K189" s="2">
        <v>4</v>
      </c>
      <c r="L189" s="2"/>
    </row>
    <row r="190" spans="1:12" x14ac:dyDescent="0.35">
      <c r="A190" s="2" t="s">
        <v>21</v>
      </c>
      <c r="B190" s="2" t="s">
        <v>100</v>
      </c>
      <c r="C190" s="2" t="s">
        <v>55</v>
      </c>
      <c r="D190" s="2" t="s">
        <v>29</v>
      </c>
      <c r="E190" s="2">
        <v>1</v>
      </c>
      <c r="F190" s="20">
        <v>2.77</v>
      </c>
      <c r="G190" s="2" t="s">
        <v>208</v>
      </c>
      <c r="H190" s="2">
        <v>41.55</v>
      </c>
      <c r="I190" s="2" t="s">
        <v>760</v>
      </c>
      <c r="J190" s="5">
        <v>457.18</v>
      </c>
      <c r="K190" s="2">
        <v>1</v>
      </c>
      <c r="L190" s="2"/>
    </row>
    <row r="191" spans="1:12" x14ac:dyDescent="0.35">
      <c r="A191" s="2" t="s">
        <v>21</v>
      </c>
      <c r="B191" s="2" t="s">
        <v>100</v>
      </c>
      <c r="C191" s="2" t="s">
        <v>55</v>
      </c>
      <c r="D191" s="2" t="s">
        <v>29</v>
      </c>
      <c r="E191" s="2">
        <v>1</v>
      </c>
      <c r="F191" s="20">
        <v>2.77</v>
      </c>
      <c r="G191" s="2" t="s">
        <v>209</v>
      </c>
      <c r="H191" s="2">
        <v>8</v>
      </c>
      <c r="I191" s="2" t="s">
        <v>760</v>
      </c>
      <c r="J191" s="5">
        <v>309.95</v>
      </c>
      <c r="K191" s="2">
        <v>1</v>
      </c>
      <c r="L191" s="2"/>
    </row>
    <row r="192" spans="1:12" x14ac:dyDescent="0.35">
      <c r="A192" s="2" t="s">
        <v>21</v>
      </c>
      <c r="B192" s="2" t="s">
        <v>100</v>
      </c>
      <c r="C192" s="2" t="s">
        <v>55</v>
      </c>
      <c r="D192" s="2" t="s">
        <v>29</v>
      </c>
      <c r="E192" s="2">
        <v>1</v>
      </c>
      <c r="F192" s="20">
        <v>2.77</v>
      </c>
      <c r="G192" s="2" t="s">
        <v>210</v>
      </c>
      <c r="H192" s="2">
        <v>560</v>
      </c>
      <c r="I192" s="2" t="s">
        <v>760</v>
      </c>
      <c r="J192" s="5">
        <v>841.74</v>
      </c>
      <c r="K192" s="2">
        <v>1</v>
      </c>
      <c r="L192" s="2"/>
    </row>
    <row r="193" spans="1:12" x14ac:dyDescent="0.35">
      <c r="A193" s="2" t="s">
        <v>21</v>
      </c>
      <c r="B193" s="2" t="s">
        <v>100</v>
      </c>
      <c r="C193" s="2" t="s">
        <v>55</v>
      </c>
      <c r="D193" s="2" t="s">
        <v>29</v>
      </c>
      <c r="E193" s="2">
        <v>1</v>
      </c>
      <c r="F193" s="20">
        <v>2.77</v>
      </c>
      <c r="G193" s="2" t="s">
        <v>206</v>
      </c>
      <c r="H193" s="2">
        <v>1600</v>
      </c>
      <c r="I193" s="2" t="s">
        <v>749</v>
      </c>
      <c r="J193" s="5">
        <v>3719.24</v>
      </c>
      <c r="K193" s="2">
        <v>1</v>
      </c>
      <c r="L193" s="2"/>
    </row>
    <row r="194" spans="1:12" x14ac:dyDescent="0.35">
      <c r="A194" s="2" t="s">
        <v>21</v>
      </c>
      <c r="B194" s="2" t="s">
        <v>100</v>
      </c>
      <c r="C194" s="2" t="s">
        <v>55</v>
      </c>
      <c r="D194" s="2" t="s">
        <v>29</v>
      </c>
      <c r="E194" s="2">
        <v>1</v>
      </c>
      <c r="F194" s="20">
        <v>2.77</v>
      </c>
      <c r="G194" s="2" t="s">
        <v>207</v>
      </c>
      <c r="H194" s="2">
        <v>3626.04</v>
      </c>
      <c r="I194" s="2" t="s">
        <v>777</v>
      </c>
      <c r="J194" s="5">
        <v>3626.04</v>
      </c>
      <c r="K194" s="2">
        <v>1</v>
      </c>
      <c r="L194" s="2"/>
    </row>
    <row r="195" spans="1:12" x14ac:dyDescent="0.35">
      <c r="A195" s="2" t="s">
        <v>21</v>
      </c>
      <c r="B195" s="2" t="s">
        <v>100</v>
      </c>
      <c r="C195" s="2" t="s">
        <v>55</v>
      </c>
      <c r="D195" s="2" t="s">
        <v>29</v>
      </c>
      <c r="E195" s="2">
        <v>1</v>
      </c>
      <c r="F195" s="20">
        <v>2.77</v>
      </c>
      <c r="G195" s="2" t="s">
        <v>211</v>
      </c>
      <c r="H195" s="2">
        <v>22</v>
      </c>
      <c r="I195" s="2" t="s">
        <v>780</v>
      </c>
      <c r="J195" s="5">
        <v>3673.92</v>
      </c>
      <c r="K195" s="2">
        <v>1</v>
      </c>
      <c r="L195" s="2"/>
    </row>
    <row r="196" spans="1:12" x14ac:dyDescent="0.35">
      <c r="A196" s="2" t="s">
        <v>21</v>
      </c>
      <c r="B196" s="2" t="s">
        <v>100</v>
      </c>
      <c r="C196" s="2" t="s">
        <v>55</v>
      </c>
      <c r="D196" s="2" t="s">
        <v>29</v>
      </c>
      <c r="E196" s="2">
        <v>2</v>
      </c>
      <c r="F196" s="20">
        <v>1.56</v>
      </c>
      <c r="G196" s="2" t="s">
        <v>206</v>
      </c>
      <c r="H196" s="2">
        <v>900</v>
      </c>
      <c r="I196" s="2" t="s">
        <v>749</v>
      </c>
      <c r="J196" s="5">
        <v>2092.08</v>
      </c>
      <c r="K196" s="2">
        <v>1</v>
      </c>
      <c r="L196" s="2"/>
    </row>
    <row r="197" spans="1:12" x14ac:dyDescent="0.35">
      <c r="A197" s="2" t="s">
        <v>21</v>
      </c>
      <c r="B197" s="2" t="s">
        <v>100</v>
      </c>
      <c r="C197" s="2" t="s">
        <v>55</v>
      </c>
      <c r="D197" s="2" t="s">
        <v>29</v>
      </c>
      <c r="E197" s="2">
        <v>2</v>
      </c>
      <c r="F197" s="20">
        <v>1.56</v>
      </c>
      <c r="G197" s="2" t="s">
        <v>207</v>
      </c>
      <c r="H197" s="2">
        <v>2042.1</v>
      </c>
      <c r="I197" s="2" t="s">
        <v>777</v>
      </c>
      <c r="J197" s="5">
        <v>2042.1</v>
      </c>
      <c r="K197" s="2">
        <v>1</v>
      </c>
      <c r="L197" s="2"/>
    </row>
    <row r="198" spans="1:12" x14ac:dyDescent="0.35">
      <c r="A198" s="2" t="s">
        <v>21</v>
      </c>
      <c r="B198" s="2" t="s">
        <v>100</v>
      </c>
      <c r="C198" s="2" t="s">
        <v>55</v>
      </c>
      <c r="D198" s="2" t="s">
        <v>29</v>
      </c>
      <c r="E198" s="2">
        <v>2</v>
      </c>
      <c r="F198" s="20">
        <v>1.56</v>
      </c>
      <c r="G198" s="2" t="s">
        <v>209</v>
      </c>
      <c r="H198" s="2">
        <v>4.5</v>
      </c>
      <c r="I198" s="2" t="s">
        <v>760</v>
      </c>
      <c r="J198" s="5">
        <v>174.35</v>
      </c>
      <c r="K198" s="2">
        <v>1</v>
      </c>
      <c r="L198" s="2"/>
    </row>
    <row r="199" spans="1:12" x14ac:dyDescent="0.35">
      <c r="A199" s="2" t="s">
        <v>21</v>
      </c>
      <c r="B199" s="2" t="s">
        <v>100</v>
      </c>
      <c r="C199" s="2" t="s">
        <v>55</v>
      </c>
      <c r="D199" s="2" t="s">
        <v>29</v>
      </c>
      <c r="E199" s="2">
        <v>2</v>
      </c>
      <c r="F199" s="20">
        <v>1.56</v>
      </c>
      <c r="G199" s="2" t="s">
        <v>208</v>
      </c>
      <c r="H199" s="2">
        <v>23.4</v>
      </c>
      <c r="I199" s="2" t="s">
        <v>760</v>
      </c>
      <c r="J199" s="5">
        <v>257.47000000000003</v>
      </c>
      <c r="K199" s="2">
        <v>1</v>
      </c>
      <c r="L199" s="2"/>
    </row>
    <row r="200" spans="1:12" x14ac:dyDescent="0.35">
      <c r="A200" s="2" t="s">
        <v>21</v>
      </c>
      <c r="B200" s="2" t="s">
        <v>100</v>
      </c>
      <c r="C200" s="2" t="s">
        <v>55</v>
      </c>
      <c r="D200" s="2" t="s">
        <v>29</v>
      </c>
      <c r="E200" s="2">
        <v>2</v>
      </c>
      <c r="F200" s="20">
        <v>1.56</v>
      </c>
      <c r="G200" s="2" t="s">
        <v>210</v>
      </c>
      <c r="H200" s="2">
        <v>315</v>
      </c>
      <c r="I200" s="2" t="s">
        <v>760</v>
      </c>
      <c r="J200" s="5">
        <v>473.48</v>
      </c>
      <c r="K200" s="2">
        <v>1</v>
      </c>
      <c r="L200" s="2"/>
    </row>
    <row r="201" spans="1:12" x14ac:dyDescent="0.35">
      <c r="A201" s="2" t="s">
        <v>101</v>
      </c>
      <c r="B201" s="2" t="s">
        <v>102</v>
      </c>
      <c r="C201" s="2" t="s">
        <v>73</v>
      </c>
      <c r="D201" s="2" t="s">
        <v>29</v>
      </c>
      <c r="E201" s="2">
        <v>1</v>
      </c>
      <c r="F201" s="20">
        <v>1.0900000000000001</v>
      </c>
      <c r="G201" s="2" t="s">
        <v>210</v>
      </c>
      <c r="H201" s="2">
        <v>423.85</v>
      </c>
      <c r="I201" s="2" t="s">
        <v>760</v>
      </c>
      <c r="J201" s="5">
        <v>637.09</v>
      </c>
      <c r="K201" s="2">
        <v>2</v>
      </c>
      <c r="L201" s="2"/>
    </row>
    <row r="202" spans="1:12" x14ac:dyDescent="0.35">
      <c r="A202" s="2" t="s">
        <v>101</v>
      </c>
      <c r="B202" s="2" t="s">
        <v>102</v>
      </c>
      <c r="C202" s="2" t="s">
        <v>73</v>
      </c>
      <c r="D202" s="2" t="s">
        <v>29</v>
      </c>
      <c r="E202" s="2">
        <v>1</v>
      </c>
      <c r="F202" s="20">
        <v>1.0900000000000001</v>
      </c>
      <c r="G202" s="2" t="s">
        <v>209</v>
      </c>
      <c r="H202" s="2">
        <v>6.0549999999999997</v>
      </c>
      <c r="I202" s="2" t="s">
        <v>760</v>
      </c>
      <c r="J202" s="5">
        <v>234.59</v>
      </c>
      <c r="K202" s="2">
        <v>2</v>
      </c>
      <c r="L202" s="2"/>
    </row>
    <row r="203" spans="1:12" x14ac:dyDescent="0.35">
      <c r="A203" s="2" t="s">
        <v>101</v>
      </c>
      <c r="B203" s="2" t="s">
        <v>102</v>
      </c>
      <c r="C203" s="2" t="s">
        <v>73</v>
      </c>
      <c r="D203" s="2" t="s">
        <v>29</v>
      </c>
      <c r="E203" s="2">
        <v>1</v>
      </c>
      <c r="F203" s="20">
        <v>1.0900000000000001</v>
      </c>
      <c r="G203" s="2" t="s">
        <v>208</v>
      </c>
      <c r="H203" s="2">
        <v>16.350000000000001</v>
      </c>
      <c r="I203" s="2" t="s">
        <v>760</v>
      </c>
      <c r="J203" s="5">
        <v>179.9</v>
      </c>
      <c r="K203" s="2">
        <v>2</v>
      </c>
      <c r="L203" s="2"/>
    </row>
    <row r="204" spans="1:12" x14ac:dyDescent="0.35">
      <c r="A204" s="2" t="s">
        <v>101</v>
      </c>
      <c r="B204" s="2" t="s">
        <v>102</v>
      </c>
      <c r="C204" s="2" t="s">
        <v>73</v>
      </c>
      <c r="D204" s="2" t="s">
        <v>29</v>
      </c>
      <c r="E204" s="2">
        <v>1</v>
      </c>
      <c r="F204" s="20">
        <v>1.0900000000000001</v>
      </c>
      <c r="G204" s="2" t="s">
        <v>206</v>
      </c>
      <c r="H204" s="2">
        <v>1211</v>
      </c>
      <c r="I204" s="2" t="s">
        <v>749</v>
      </c>
      <c r="J204" s="5">
        <v>2815</v>
      </c>
      <c r="K204" s="2">
        <v>2</v>
      </c>
      <c r="L204" s="2"/>
    </row>
    <row r="205" spans="1:12" x14ac:dyDescent="0.35">
      <c r="A205" s="2" t="s">
        <v>101</v>
      </c>
      <c r="B205" s="2" t="s">
        <v>102</v>
      </c>
      <c r="C205" s="2" t="s">
        <v>73</v>
      </c>
      <c r="D205" s="2" t="s">
        <v>29</v>
      </c>
      <c r="E205" s="2">
        <v>1</v>
      </c>
      <c r="F205" s="20">
        <v>1.0900000000000001</v>
      </c>
      <c r="G205" s="2" t="s">
        <v>207</v>
      </c>
      <c r="H205" s="2">
        <v>1426.85</v>
      </c>
      <c r="I205" s="2" t="s">
        <v>777</v>
      </c>
      <c r="J205" s="5">
        <v>1426.85</v>
      </c>
      <c r="K205" s="2">
        <v>2</v>
      </c>
      <c r="L205" s="2"/>
    </row>
    <row r="206" spans="1:12" x14ac:dyDescent="0.35">
      <c r="A206" s="2" t="s">
        <v>101</v>
      </c>
      <c r="B206" s="2" t="s">
        <v>102</v>
      </c>
      <c r="C206" s="2" t="s">
        <v>73</v>
      </c>
      <c r="D206" s="2" t="s">
        <v>29</v>
      </c>
      <c r="E206" s="2">
        <v>1</v>
      </c>
      <c r="F206" s="20">
        <v>1.0900000000000001</v>
      </c>
      <c r="G206" s="2" t="s">
        <v>211</v>
      </c>
      <c r="H206" s="2">
        <v>18</v>
      </c>
      <c r="I206" s="2" t="s">
        <v>780</v>
      </c>
      <c r="J206" s="5">
        <v>4338.76</v>
      </c>
      <c r="K206" s="2">
        <v>2</v>
      </c>
      <c r="L206" s="2"/>
    </row>
    <row r="207" spans="1:12" x14ac:dyDescent="0.35">
      <c r="A207" s="2" t="s">
        <v>103</v>
      </c>
      <c r="B207" s="2" t="s">
        <v>104</v>
      </c>
      <c r="C207" s="2" t="s">
        <v>73</v>
      </c>
      <c r="D207" s="2" t="s">
        <v>29</v>
      </c>
      <c r="E207" s="2">
        <v>1</v>
      </c>
      <c r="F207" s="20">
        <v>0.54</v>
      </c>
      <c r="G207" s="2" t="s">
        <v>209</v>
      </c>
      <c r="H207" s="2">
        <v>1.69</v>
      </c>
      <c r="I207" s="2" t="s">
        <v>760</v>
      </c>
      <c r="J207" s="5">
        <v>68.459999999999994</v>
      </c>
      <c r="K207" s="2">
        <v>3</v>
      </c>
      <c r="L207" s="2"/>
    </row>
    <row r="208" spans="1:12" x14ac:dyDescent="0.35">
      <c r="A208" s="2" t="s">
        <v>103</v>
      </c>
      <c r="B208" s="2" t="s">
        <v>104</v>
      </c>
      <c r="C208" s="2" t="s">
        <v>73</v>
      </c>
      <c r="D208" s="2" t="s">
        <v>29</v>
      </c>
      <c r="E208" s="2">
        <v>1</v>
      </c>
      <c r="F208" s="20">
        <v>0.54</v>
      </c>
      <c r="G208" s="2" t="s">
        <v>208</v>
      </c>
      <c r="H208" s="2">
        <v>8.1</v>
      </c>
      <c r="I208" s="2" t="s">
        <v>760</v>
      </c>
      <c r="J208" s="5">
        <v>93.19</v>
      </c>
      <c r="K208" s="2">
        <v>3</v>
      </c>
      <c r="L208" s="2"/>
    </row>
    <row r="209" spans="1:12" x14ac:dyDescent="0.35">
      <c r="A209" s="2" t="s">
        <v>103</v>
      </c>
      <c r="B209" s="2" t="s">
        <v>104</v>
      </c>
      <c r="C209" s="2" t="s">
        <v>73</v>
      </c>
      <c r="D209" s="2" t="s">
        <v>29</v>
      </c>
      <c r="E209" s="2">
        <v>1</v>
      </c>
      <c r="F209" s="20">
        <v>0.54</v>
      </c>
      <c r="G209" s="2" t="s">
        <v>210</v>
      </c>
      <c r="H209" s="2">
        <v>118.3</v>
      </c>
      <c r="I209" s="2" t="s">
        <v>760</v>
      </c>
      <c r="J209" s="5">
        <v>185.92</v>
      </c>
      <c r="K209" s="2">
        <v>3</v>
      </c>
      <c r="L209" s="2"/>
    </row>
    <row r="210" spans="1:12" x14ac:dyDescent="0.35">
      <c r="A210" s="2" t="s">
        <v>103</v>
      </c>
      <c r="B210" s="2" t="s">
        <v>104</v>
      </c>
      <c r="C210" s="2" t="s">
        <v>73</v>
      </c>
      <c r="D210" s="2" t="s">
        <v>29</v>
      </c>
      <c r="E210" s="2">
        <v>1</v>
      </c>
      <c r="F210" s="20">
        <v>0.54</v>
      </c>
      <c r="G210" s="2" t="s">
        <v>207</v>
      </c>
      <c r="H210" s="2">
        <v>739.09</v>
      </c>
      <c r="I210" s="2" t="s">
        <v>777</v>
      </c>
      <c r="J210" s="5">
        <v>739.09</v>
      </c>
      <c r="K210" s="2">
        <v>3</v>
      </c>
      <c r="L210" s="2"/>
    </row>
    <row r="211" spans="1:12" x14ac:dyDescent="0.35">
      <c r="A211" s="2" t="s">
        <v>103</v>
      </c>
      <c r="B211" s="2" t="s">
        <v>104</v>
      </c>
      <c r="C211" s="2" t="s">
        <v>73</v>
      </c>
      <c r="D211" s="2" t="s">
        <v>29</v>
      </c>
      <c r="E211" s="2">
        <v>1</v>
      </c>
      <c r="F211" s="20">
        <v>0.54</v>
      </c>
      <c r="G211" s="2" t="s">
        <v>211</v>
      </c>
      <c r="H211" s="2">
        <v>20</v>
      </c>
      <c r="I211" s="2" t="s">
        <v>780</v>
      </c>
      <c r="J211" s="5">
        <v>3420.28</v>
      </c>
      <c r="K211" s="2">
        <v>3</v>
      </c>
      <c r="L211" s="2"/>
    </row>
    <row r="212" spans="1:12" x14ac:dyDescent="0.35">
      <c r="A212" s="2" t="s">
        <v>103</v>
      </c>
      <c r="B212" s="2" t="s">
        <v>104</v>
      </c>
      <c r="C212" s="2" t="s">
        <v>73</v>
      </c>
      <c r="D212" s="2" t="s">
        <v>29</v>
      </c>
      <c r="E212" s="2">
        <v>1</v>
      </c>
      <c r="F212" s="20">
        <v>0.54</v>
      </c>
      <c r="G212" s="2" t="s">
        <v>42</v>
      </c>
      <c r="H212" s="2">
        <v>138.31399999999999</v>
      </c>
      <c r="I212" s="2" t="s">
        <v>777</v>
      </c>
      <c r="J212" s="5">
        <v>1234.9000000000001</v>
      </c>
      <c r="K212" s="2">
        <v>3</v>
      </c>
      <c r="L212" s="2"/>
    </row>
    <row r="213" spans="1:12" x14ac:dyDescent="0.35">
      <c r="A213" s="2" t="s">
        <v>103</v>
      </c>
      <c r="B213" s="2" t="s">
        <v>104</v>
      </c>
      <c r="C213" s="2" t="s">
        <v>73</v>
      </c>
      <c r="D213" s="2" t="s">
        <v>29</v>
      </c>
      <c r="E213" s="2">
        <v>1</v>
      </c>
      <c r="F213" s="20">
        <v>0.54</v>
      </c>
      <c r="G213" s="2" t="s">
        <v>206</v>
      </c>
      <c r="H213" s="2">
        <v>338</v>
      </c>
      <c r="I213" s="2" t="s">
        <v>749</v>
      </c>
      <c r="J213" s="5">
        <v>821.49</v>
      </c>
      <c r="K213" s="2">
        <v>3</v>
      </c>
      <c r="L213" s="2"/>
    </row>
    <row r="214" spans="1:12" x14ac:dyDescent="0.35">
      <c r="A214" s="2" t="s">
        <v>22</v>
      </c>
      <c r="B214" s="2" t="s">
        <v>105</v>
      </c>
      <c r="C214" s="2" t="s">
        <v>55</v>
      </c>
      <c r="D214" s="2" t="s">
        <v>29</v>
      </c>
      <c r="E214" s="2">
        <v>1</v>
      </c>
      <c r="F214" s="20">
        <v>0.216</v>
      </c>
      <c r="G214" s="2" t="s">
        <v>208</v>
      </c>
      <c r="H214" s="2">
        <v>3.3</v>
      </c>
      <c r="I214" s="2" t="s">
        <v>760</v>
      </c>
      <c r="J214" s="5">
        <v>37.96</v>
      </c>
      <c r="K214" s="2">
        <v>1</v>
      </c>
      <c r="L214" s="2"/>
    </row>
    <row r="215" spans="1:12" x14ac:dyDescent="0.35">
      <c r="A215" s="2" t="s">
        <v>22</v>
      </c>
      <c r="B215" s="2" t="s">
        <v>105</v>
      </c>
      <c r="C215" s="2" t="s">
        <v>55</v>
      </c>
      <c r="D215" s="2" t="s">
        <v>29</v>
      </c>
      <c r="E215" s="2">
        <v>1</v>
      </c>
      <c r="F215" s="20">
        <v>0.216</v>
      </c>
      <c r="G215" s="2" t="s">
        <v>210</v>
      </c>
      <c r="H215" s="2">
        <v>45.85</v>
      </c>
      <c r="I215" s="2" t="s">
        <v>760</v>
      </c>
      <c r="J215" s="5">
        <v>72.06</v>
      </c>
      <c r="K215" s="2">
        <v>1</v>
      </c>
      <c r="L215" s="2"/>
    </row>
    <row r="216" spans="1:12" x14ac:dyDescent="0.35">
      <c r="A216" s="2" t="s">
        <v>22</v>
      </c>
      <c r="B216" s="2" t="s">
        <v>105</v>
      </c>
      <c r="C216" s="2" t="s">
        <v>55</v>
      </c>
      <c r="D216" s="2" t="s">
        <v>29</v>
      </c>
      <c r="E216" s="2">
        <v>1</v>
      </c>
      <c r="F216" s="20">
        <v>0.216</v>
      </c>
      <c r="G216" s="2" t="s">
        <v>209</v>
      </c>
      <c r="H216" s="2">
        <v>0.65500000000000003</v>
      </c>
      <c r="I216" s="2" t="s">
        <v>760</v>
      </c>
      <c r="J216" s="5">
        <v>26.53</v>
      </c>
      <c r="K216" s="2">
        <v>1</v>
      </c>
      <c r="L216" s="2"/>
    </row>
    <row r="217" spans="1:12" x14ac:dyDescent="0.35">
      <c r="A217" s="2" t="s">
        <v>22</v>
      </c>
      <c r="B217" s="2" t="s">
        <v>105</v>
      </c>
      <c r="C217" s="2" t="s">
        <v>55</v>
      </c>
      <c r="D217" s="2" t="s">
        <v>29</v>
      </c>
      <c r="E217" s="2">
        <v>1</v>
      </c>
      <c r="F217" s="20">
        <v>0.216</v>
      </c>
      <c r="G217" s="2" t="s">
        <v>207</v>
      </c>
      <c r="H217" s="2">
        <v>301.11</v>
      </c>
      <c r="I217" s="2" t="s">
        <v>777</v>
      </c>
      <c r="J217" s="5">
        <v>301.11</v>
      </c>
      <c r="K217" s="2">
        <v>1</v>
      </c>
      <c r="L217" s="2"/>
    </row>
    <row r="218" spans="1:12" x14ac:dyDescent="0.35">
      <c r="A218" s="2" t="s">
        <v>22</v>
      </c>
      <c r="B218" s="2" t="s">
        <v>105</v>
      </c>
      <c r="C218" s="2" t="s">
        <v>55</v>
      </c>
      <c r="D218" s="2" t="s">
        <v>29</v>
      </c>
      <c r="E218" s="2">
        <v>1</v>
      </c>
      <c r="F218" s="20">
        <v>0.216</v>
      </c>
      <c r="G218" s="2" t="s">
        <v>42</v>
      </c>
      <c r="H218" s="2">
        <v>171.10400000000001</v>
      </c>
      <c r="I218" s="2" t="s">
        <v>774</v>
      </c>
      <c r="J218" s="5">
        <v>1527.66</v>
      </c>
      <c r="K218" s="2">
        <v>1</v>
      </c>
      <c r="L218" s="2"/>
    </row>
    <row r="219" spans="1:12" x14ac:dyDescent="0.35">
      <c r="A219" s="2" t="s">
        <v>22</v>
      </c>
      <c r="B219" s="2" t="s">
        <v>105</v>
      </c>
      <c r="C219" s="2" t="s">
        <v>55</v>
      </c>
      <c r="D219" s="2" t="s">
        <v>29</v>
      </c>
      <c r="E219" s="2">
        <v>1</v>
      </c>
      <c r="F219" s="20">
        <v>0.216</v>
      </c>
      <c r="G219" s="2" t="s">
        <v>211</v>
      </c>
      <c r="H219" s="2">
        <v>25</v>
      </c>
      <c r="I219" s="2" t="s">
        <v>780</v>
      </c>
      <c r="J219" s="5">
        <v>4338.76</v>
      </c>
      <c r="K219" s="2">
        <v>1</v>
      </c>
      <c r="L219" s="2"/>
    </row>
    <row r="220" spans="1:12" x14ac:dyDescent="0.35">
      <c r="A220" s="2" t="s">
        <v>22</v>
      </c>
      <c r="B220" s="2" t="s">
        <v>105</v>
      </c>
      <c r="C220" s="2" t="s">
        <v>55</v>
      </c>
      <c r="D220" s="2" t="s">
        <v>29</v>
      </c>
      <c r="E220" s="2">
        <v>1</v>
      </c>
      <c r="F220" s="20">
        <v>0.216</v>
      </c>
      <c r="G220" s="2" t="s">
        <v>206</v>
      </c>
      <c r="H220" s="2">
        <v>131</v>
      </c>
      <c r="I220" s="2" t="s">
        <v>749</v>
      </c>
      <c r="J220" s="5">
        <v>318.39</v>
      </c>
      <c r="K220" s="2">
        <v>1</v>
      </c>
      <c r="L220" s="2"/>
    </row>
    <row r="221" spans="1:12" x14ac:dyDescent="0.35">
      <c r="A221" s="2" t="s">
        <v>22</v>
      </c>
      <c r="B221" s="2" t="s">
        <v>105</v>
      </c>
      <c r="C221" s="2" t="s">
        <v>55</v>
      </c>
      <c r="D221" s="2" t="s">
        <v>31</v>
      </c>
      <c r="E221" s="2">
        <v>1</v>
      </c>
      <c r="F221" s="20">
        <v>8.3000000000000004E-2</v>
      </c>
      <c r="G221" s="2" t="s">
        <v>42</v>
      </c>
      <c r="H221" s="2">
        <v>118.98399999999999</v>
      </c>
      <c r="I221" s="2" t="s">
        <v>777</v>
      </c>
      <c r="J221" s="5">
        <v>1062.31</v>
      </c>
      <c r="K221" s="2">
        <v>1</v>
      </c>
      <c r="L221" s="2"/>
    </row>
    <row r="222" spans="1:12" x14ac:dyDescent="0.35">
      <c r="A222" s="2" t="s">
        <v>22</v>
      </c>
      <c r="B222" s="2" t="s">
        <v>105</v>
      </c>
      <c r="C222" s="2" t="s">
        <v>55</v>
      </c>
      <c r="D222" s="2" t="s">
        <v>31</v>
      </c>
      <c r="E222" s="2">
        <v>1</v>
      </c>
      <c r="F222" s="20">
        <v>8.3000000000000004E-2</v>
      </c>
      <c r="G222" s="2" t="s">
        <v>207</v>
      </c>
      <c r="H222" s="2">
        <v>104.02</v>
      </c>
      <c r="I222" s="2" t="s">
        <v>777</v>
      </c>
      <c r="J222" s="5">
        <v>104.02</v>
      </c>
      <c r="K222" s="2">
        <v>1</v>
      </c>
      <c r="L222" s="2"/>
    </row>
    <row r="223" spans="1:12" x14ac:dyDescent="0.35">
      <c r="A223" s="2" t="s">
        <v>22</v>
      </c>
      <c r="B223" s="2" t="s">
        <v>105</v>
      </c>
      <c r="C223" s="2" t="s">
        <v>55</v>
      </c>
      <c r="D223" s="2" t="s">
        <v>29</v>
      </c>
      <c r="E223" s="2">
        <v>2</v>
      </c>
      <c r="F223" s="20">
        <v>0.114</v>
      </c>
      <c r="G223" s="2" t="s">
        <v>207</v>
      </c>
      <c r="H223" s="2">
        <v>150.55000000000001</v>
      </c>
      <c r="I223" s="2" t="s">
        <v>777</v>
      </c>
      <c r="J223" s="5">
        <v>150.55000000000001</v>
      </c>
      <c r="K223" s="2">
        <v>1</v>
      </c>
      <c r="L223" s="2"/>
    </row>
    <row r="224" spans="1:12" x14ac:dyDescent="0.35">
      <c r="A224" s="2" t="s">
        <v>22</v>
      </c>
      <c r="B224" s="2" t="s">
        <v>105</v>
      </c>
      <c r="C224" s="2" t="s">
        <v>55</v>
      </c>
      <c r="D224" s="2" t="s">
        <v>29</v>
      </c>
      <c r="E224" s="2">
        <v>2</v>
      </c>
      <c r="F224" s="20">
        <v>0.114</v>
      </c>
      <c r="G224" s="2" t="s">
        <v>206</v>
      </c>
      <c r="H224" s="2">
        <v>69</v>
      </c>
      <c r="I224" s="2" t="s">
        <v>749</v>
      </c>
      <c r="J224" s="5">
        <v>167.7</v>
      </c>
      <c r="K224" s="2">
        <v>1</v>
      </c>
      <c r="L224" s="2"/>
    </row>
    <row r="225" spans="1:12" x14ac:dyDescent="0.35">
      <c r="A225" s="2" t="s">
        <v>22</v>
      </c>
      <c r="B225" s="2" t="s">
        <v>105</v>
      </c>
      <c r="C225" s="2" t="s">
        <v>55</v>
      </c>
      <c r="D225" s="2" t="s">
        <v>29</v>
      </c>
      <c r="E225" s="2">
        <v>2</v>
      </c>
      <c r="F225" s="20">
        <v>0.114</v>
      </c>
      <c r="G225" s="2" t="s">
        <v>42</v>
      </c>
      <c r="H225" s="2">
        <v>150.15700000000001</v>
      </c>
      <c r="I225" s="2" t="s">
        <v>774</v>
      </c>
      <c r="J225" s="5">
        <v>1340.64</v>
      </c>
      <c r="K225" s="2">
        <v>1</v>
      </c>
      <c r="L225" s="2"/>
    </row>
    <row r="226" spans="1:12" x14ac:dyDescent="0.35">
      <c r="A226" s="2" t="s">
        <v>22</v>
      </c>
      <c r="B226" s="2" t="s">
        <v>105</v>
      </c>
      <c r="C226" s="2" t="s">
        <v>55</v>
      </c>
      <c r="D226" s="2" t="s">
        <v>29</v>
      </c>
      <c r="E226" s="2">
        <v>2</v>
      </c>
      <c r="F226" s="20">
        <v>0.114</v>
      </c>
      <c r="G226" s="2" t="s">
        <v>210</v>
      </c>
      <c r="H226" s="2">
        <v>24.15</v>
      </c>
      <c r="I226" s="2" t="s">
        <v>760</v>
      </c>
      <c r="J226" s="5">
        <v>37.950000000000003</v>
      </c>
      <c r="K226" s="2">
        <v>1</v>
      </c>
      <c r="L226" s="2"/>
    </row>
    <row r="227" spans="1:12" x14ac:dyDescent="0.35">
      <c r="A227" s="2" t="s">
        <v>22</v>
      </c>
      <c r="B227" s="2" t="s">
        <v>105</v>
      </c>
      <c r="C227" s="2" t="s">
        <v>55</v>
      </c>
      <c r="D227" s="2" t="s">
        <v>29</v>
      </c>
      <c r="E227" s="2">
        <v>2</v>
      </c>
      <c r="F227" s="20">
        <v>0.114</v>
      </c>
      <c r="G227" s="2" t="s">
        <v>209</v>
      </c>
      <c r="H227" s="2">
        <v>0.34499999999999997</v>
      </c>
      <c r="I227" s="2" t="s">
        <v>760</v>
      </c>
      <c r="J227" s="5">
        <v>13.98</v>
      </c>
      <c r="K227" s="2">
        <v>1</v>
      </c>
      <c r="L227" s="2"/>
    </row>
    <row r="228" spans="1:12" x14ac:dyDescent="0.35">
      <c r="A228" s="2" t="s">
        <v>22</v>
      </c>
      <c r="B228" s="2" t="s">
        <v>105</v>
      </c>
      <c r="C228" s="2" t="s">
        <v>55</v>
      </c>
      <c r="D228" s="2" t="s">
        <v>29</v>
      </c>
      <c r="E228" s="2">
        <v>2</v>
      </c>
      <c r="F228" s="20">
        <v>0.114</v>
      </c>
      <c r="G228" s="2" t="s">
        <v>208</v>
      </c>
      <c r="H228" s="2">
        <v>1.65</v>
      </c>
      <c r="I228" s="2" t="s">
        <v>760</v>
      </c>
      <c r="J228" s="5">
        <v>18.98</v>
      </c>
      <c r="K228" s="2">
        <v>1</v>
      </c>
      <c r="L228" s="2"/>
    </row>
    <row r="229" spans="1:12" x14ac:dyDescent="0.35">
      <c r="A229" s="2" t="s">
        <v>22</v>
      </c>
      <c r="B229" s="2" t="s">
        <v>105</v>
      </c>
      <c r="C229" s="2" t="s">
        <v>55</v>
      </c>
      <c r="D229" s="2" t="s">
        <v>29</v>
      </c>
      <c r="E229" s="2">
        <v>6</v>
      </c>
      <c r="F229" s="20">
        <v>0.17100000000000001</v>
      </c>
      <c r="G229" s="2" t="s">
        <v>208</v>
      </c>
      <c r="H229" s="2">
        <v>2.5499999999999998</v>
      </c>
      <c r="I229" s="2" t="s">
        <v>760</v>
      </c>
      <c r="J229" s="5">
        <v>29.34</v>
      </c>
      <c r="K229" s="2">
        <v>1</v>
      </c>
      <c r="L229" s="2"/>
    </row>
    <row r="230" spans="1:12" x14ac:dyDescent="0.35">
      <c r="A230" s="2" t="s">
        <v>22</v>
      </c>
      <c r="B230" s="2" t="s">
        <v>105</v>
      </c>
      <c r="C230" s="2" t="s">
        <v>55</v>
      </c>
      <c r="D230" s="2" t="s">
        <v>29</v>
      </c>
      <c r="E230" s="2">
        <v>6</v>
      </c>
      <c r="F230" s="20">
        <v>0.17100000000000001</v>
      </c>
      <c r="G230" s="2" t="s">
        <v>209</v>
      </c>
      <c r="H230" s="2">
        <v>0.53</v>
      </c>
      <c r="I230" s="2" t="s">
        <v>760</v>
      </c>
      <c r="J230" s="5">
        <v>21.47</v>
      </c>
      <c r="K230" s="2">
        <v>1</v>
      </c>
      <c r="L230" s="2"/>
    </row>
    <row r="231" spans="1:12" x14ac:dyDescent="0.35">
      <c r="A231" s="2" t="s">
        <v>22</v>
      </c>
      <c r="B231" s="2" t="s">
        <v>105</v>
      </c>
      <c r="C231" s="2" t="s">
        <v>55</v>
      </c>
      <c r="D231" s="2" t="s">
        <v>29</v>
      </c>
      <c r="E231" s="2">
        <v>6</v>
      </c>
      <c r="F231" s="20">
        <v>0.17100000000000001</v>
      </c>
      <c r="G231" s="2" t="s">
        <v>210</v>
      </c>
      <c r="H231" s="2">
        <v>37.1</v>
      </c>
      <c r="I231" s="2" t="s">
        <v>760</v>
      </c>
      <c r="J231" s="5">
        <v>58.31</v>
      </c>
      <c r="K231" s="2">
        <v>1</v>
      </c>
      <c r="L231" s="2"/>
    </row>
    <row r="232" spans="1:12" x14ac:dyDescent="0.35">
      <c r="A232" s="2" t="s">
        <v>22</v>
      </c>
      <c r="B232" s="2" t="s">
        <v>105</v>
      </c>
      <c r="C232" s="2" t="s">
        <v>55</v>
      </c>
      <c r="D232" s="2" t="s">
        <v>29</v>
      </c>
      <c r="E232" s="2">
        <v>6</v>
      </c>
      <c r="F232" s="20">
        <v>0.17100000000000001</v>
      </c>
      <c r="G232" s="2" t="s">
        <v>206</v>
      </c>
      <c r="H232" s="2">
        <v>106</v>
      </c>
      <c r="I232" s="2" t="s">
        <v>749</v>
      </c>
      <c r="J232" s="5">
        <v>257.63</v>
      </c>
      <c r="K232" s="2">
        <v>1</v>
      </c>
      <c r="L232" s="2"/>
    </row>
    <row r="233" spans="1:12" x14ac:dyDescent="0.35">
      <c r="A233" s="2" t="s">
        <v>22</v>
      </c>
      <c r="B233" s="2" t="s">
        <v>105</v>
      </c>
      <c r="C233" s="2" t="s">
        <v>55</v>
      </c>
      <c r="D233" s="2" t="s">
        <v>29</v>
      </c>
      <c r="E233" s="2">
        <v>7</v>
      </c>
      <c r="F233" s="20">
        <v>0.16800000000000001</v>
      </c>
      <c r="G233" s="2" t="s">
        <v>207</v>
      </c>
      <c r="H233" s="2">
        <v>232.68</v>
      </c>
      <c r="I233" s="2" t="s">
        <v>777</v>
      </c>
      <c r="J233" s="5">
        <v>232.68</v>
      </c>
      <c r="K233" s="2">
        <v>1</v>
      </c>
      <c r="L233" s="2"/>
    </row>
    <row r="234" spans="1:12" x14ac:dyDescent="0.35">
      <c r="A234" s="2" t="s">
        <v>22</v>
      </c>
      <c r="B234" s="2" t="s">
        <v>105</v>
      </c>
      <c r="C234" s="2" t="s">
        <v>55</v>
      </c>
      <c r="D234" s="2" t="s">
        <v>29</v>
      </c>
      <c r="E234" s="2">
        <v>8</v>
      </c>
      <c r="F234" s="20">
        <v>0.29599999999999999</v>
      </c>
      <c r="G234" s="2" t="s">
        <v>42</v>
      </c>
      <c r="H234" s="2">
        <v>152.613</v>
      </c>
      <c r="I234" s="2" t="s">
        <v>774</v>
      </c>
      <c r="J234" s="5">
        <v>1362.56</v>
      </c>
      <c r="K234" s="2">
        <v>1</v>
      </c>
      <c r="L234" s="2"/>
    </row>
    <row r="235" spans="1:12" x14ac:dyDescent="0.35">
      <c r="A235" s="2" t="s">
        <v>22</v>
      </c>
      <c r="B235" s="2" t="s">
        <v>105</v>
      </c>
      <c r="C235" s="2" t="s">
        <v>55</v>
      </c>
      <c r="D235" s="2" t="s">
        <v>29</v>
      </c>
      <c r="E235" s="2">
        <v>8</v>
      </c>
      <c r="F235" s="20">
        <v>0.29599999999999999</v>
      </c>
      <c r="G235" s="2" t="s">
        <v>208</v>
      </c>
      <c r="H235" s="2">
        <v>4.5</v>
      </c>
      <c r="I235" s="2" t="s">
        <v>760</v>
      </c>
      <c r="J235" s="5">
        <v>51.77</v>
      </c>
      <c r="K235" s="2">
        <v>1</v>
      </c>
      <c r="L235" s="2"/>
    </row>
    <row r="236" spans="1:12" x14ac:dyDescent="0.35">
      <c r="A236" s="2" t="s">
        <v>22</v>
      </c>
      <c r="B236" s="2" t="s">
        <v>105</v>
      </c>
      <c r="C236" s="2" t="s">
        <v>55</v>
      </c>
      <c r="D236" s="2" t="s">
        <v>29</v>
      </c>
      <c r="E236" s="2">
        <v>8</v>
      </c>
      <c r="F236" s="20">
        <v>0.29599999999999999</v>
      </c>
      <c r="G236" s="2" t="s">
        <v>209</v>
      </c>
      <c r="H236" s="2">
        <v>0.90500000000000003</v>
      </c>
      <c r="I236" s="2" t="s">
        <v>760</v>
      </c>
      <c r="J236" s="5">
        <v>36.659999999999997</v>
      </c>
      <c r="K236" s="2">
        <v>1</v>
      </c>
      <c r="L236" s="2"/>
    </row>
    <row r="237" spans="1:12" x14ac:dyDescent="0.35">
      <c r="A237" s="2" t="s">
        <v>22</v>
      </c>
      <c r="B237" s="2" t="s">
        <v>105</v>
      </c>
      <c r="C237" s="2" t="s">
        <v>55</v>
      </c>
      <c r="D237" s="2" t="s">
        <v>29</v>
      </c>
      <c r="E237" s="2">
        <v>8</v>
      </c>
      <c r="F237" s="20">
        <v>0.29599999999999999</v>
      </c>
      <c r="G237" s="2" t="s">
        <v>206</v>
      </c>
      <c r="H237" s="2">
        <v>181</v>
      </c>
      <c r="I237" s="2" t="s">
        <v>749</v>
      </c>
      <c r="J237" s="5">
        <v>439.91</v>
      </c>
      <c r="K237" s="2">
        <v>1</v>
      </c>
      <c r="L237" s="2"/>
    </row>
    <row r="238" spans="1:12" x14ac:dyDescent="0.35">
      <c r="A238" s="2" t="s">
        <v>22</v>
      </c>
      <c r="B238" s="2" t="s">
        <v>105</v>
      </c>
      <c r="C238" s="2" t="s">
        <v>55</v>
      </c>
      <c r="D238" s="2" t="s">
        <v>29</v>
      </c>
      <c r="E238" s="2">
        <v>8</v>
      </c>
      <c r="F238" s="20">
        <v>0.29599999999999999</v>
      </c>
      <c r="G238" s="2" t="s">
        <v>207</v>
      </c>
      <c r="H238" s="2">
        <v>410.6</v>
      </c>
      <c r="I238" s="2" t="s">
        <v>777</v>
      </c>
      <c r="J238" s="5">
        <v>410.6</v>
      </c>
      <c r="K238" s="2">
        <v>1</v>
      </c>
      <c r="L238" s="2"/>
    </row>
    <row r="239" spans="1:12" x14ac:dyDescent="0.35">
      <c r="A239" s="2" t="s">
        <v>22</v>
      </c>
      <c r="B239" s="2" t="s">
        <v>105</v>
      </c>
      <c r="C239" s="2" t="s">
        <v>55</v>
      </c>
      <c r="D239" s="2" t="s">
        <v>29</v>
      </c>
      <c r="E239" s="2">
        <v>6</v>
      </c>
      <c r="F239" s="20">
        <v>0.17100000000000001</v>
      </c>
      <c r="G239" s="2" t="s">
        <v>42</v>
      </c>
      <c r="H239" s="2">
        <v>127.64700000000001</v>
      </c>
      <c r="I239" s="2" t="s">
        <v>774</v>
      </c>
      <c r="J239" s="5">
        <v>1139.6600000000001</v>
      </c>
      <c r="K239" s="2">
        <v>1</v>
      </c>
      <c r="L239" s="2"/>
    </row>
    <row r="240" spans="1:12" x14ac:dyDescent="0.35">
      <c r="A240" s="2" t="s">
        <v>22</v>
      </c>
      <c r="B240" s="2" t="s">
        <v>105</v>
      </c>
      <c r="C240" s="2" t="s">
        <v>55</v>
      </c>
      <c r="D240" s="2" t="s">
        <v>29</v>
      </c>
      <c r="E240" s="2">
        <v>6</v>
      </c>
      <c r="F240" s="20">
        <v>0.17100000000000001</v>
      </c>
      <c r="G240" s="2" t="s">
        <v>207</v>
      </c>
      <c r="H240" s="2">
        <v>232.68</v>
      </c>
      <c r="I240" s="2" t="s">
        <v>777</v>
      </c>
      <c r="J240" s="5">
        <v>232.68</v>
      </c>
      <c r="K240" s="2">
        <v>1</v>
      </c>
      <c r="L240" s="2"/>
    </row>
    <row r="241" spans="1:12" x14ac:dyDescent="0.35">
      <c r="A241" s="2" t="s">
        <v>22</v>
      </c>
      <c r="B241" s="2" t="s">
        <v>105</v>
      </c>
      <c r="C241" s="2" t="s">
        <v>55</v>
      </c>
      <c r="D241" s="2" t="s">
        <v>29</v>
      </c>
      <c r="E241" s="2">
        <v>8</v>
      </c>
      <c r="F241" s="20">
        <v>0.29599999999999999</v>
      </c>
      <c r="G241" s="2" t="s">
        <v>210</v>
      </c>
      <c r="H241" s="2">
        <v>63.35</v>
      </c>
      <c r="I241" s="2" t="s">
        <v>760</v>
      </c>
      <c r="J241" s="5">
        <v>99.56</v>
      </c>
      <c r="K241" s="2">
        <v>1</v>
      </c>
      <c r="L241" s="2"/>
    </row>
    <row r="242" spans="1:12" x14ac:dyDescent="0.35">
      <c r="A242" s="2" t="s">
        <v>22</v>
      </c>
      <c r="B242" s="2" t="s">
        <v>105</v>
      </c>
      <c r="C242" s="2" t="s">
        <v>55</v>
      </c>
      <c r="D242" s="2" t="s">
        <v>29</v>
      </c>
      <c r="E242" s="2">
        <v>5</v>
      </c>
      <c r="F242" s="20">
        <v>0.14899999999999999</v>
      </c>
      <c r="G242" s="2" t="s">
        <v>42</v>
      </c>
      <c r="H242" s="2">
        <v>107.252</v>
      </c>
      <c r="I242" s="2" t="s">
        <v>774</v>
      </c>
      <c r="J242" s="5">
        <v>957.57</v>
      </c>
      <c r="K242" s="2">
        <v>1</v>
      </c>
      <c r="L242" s="2"/>
    </row>
    <row r="243" spans="1:12" x14ac:dyDescent="0.35">
      <c r="A243" s="2" t="s">
        <v>22</v>
      </c>
      <c r="B243" s="2" t="s">
        <v>105</v>
      </c>
      <c r="C243" s="2" t="s">
        <v>55</v>
      </c>
      <c r="D243" s="2" t="s">
        <v>29</v>
      </c>
      <c r="E243" s="2">
        <v>4</v>
      </c>
      <c r="F243" s="20">
        <v>0.153</v>
      </c>
      <c r="G243" s="2" t="s">
        <v>207</v>
      </c>
      <c r="H243" s="2">
        <v>205.3</v>
      </c>
      <c r="I243" s="2" t="s">
        <v>777</v>
      </c>
      <c r="J243" s="5">
        <v>205.3</v>
      </c>
      <c r="K243" s="2">
        <v>1</v>
      </c>
      <c r="L243" s="2"/>
    </row>
    <row r="244" spans="1:12" x14ac:dyDescent="0.35">
      <c r="A244" s="2" t="s">
        <v>22</v>
      </c>
      <c r="B244" s="2" t="s">
        <v>105</v>
      </c>
      <c r="C244" s="2" t="s">
        <v>55</v>
      </c>
      <c r="D244" s="2" t="s">
        <v>29</v>
      </c>
      <c r="E244" s="2">
        <v>4</v>
      </c>
      <c r="F244" s="20">
        <v>0.153</v>
      </c>
      <c r="G244" s="2" t="s">
        <v>206</v>
      </c>
      <c r="H244" s="2">
        <v>75</v>
      </c>
      <c r="I244" s="2" t="s">
        <v>749</v>
      </c>
      <c r="J244" s="5">
        <v>182.28</v>
      </c>
      <c r="K244" s="2">
        <v>1</v>
      </c>
      <c r="L244" s="2"/>
    </row>
    <row r="245" spans="1:12" x14ac:dyDescent="0.35">
      <c r="A245" s="2" t="s">
        <v>22</v>
      </c>
      <c r="B245" s="2" t="s">
        <v>105</v>
      </c>
      <c r="C245" s="2" t="s">
        <v>55</v>
      </c>
      <c r="D245" s="2" t="s">
        <v>29</v>
      </c>
      <c r="E245" s="2">
        <v>4</v>
      </c>
      <c r="F245" s="20">
        <v>0.153</v>
      </c>
      <c r="G245" s="2" t="s">
        <v>210</v>
      </c>
      <c r="H245" s="2">
        <v>26.25</v>
      </c>
      <c r="I245" s="2" t="s">
        <v>760</v>
      </c>
      <c r="J245" s="5">
        <v>41.25</v>
      </c>
      <c r="K245" s="2">
        <v>1</v>
      </c>
      <c r="L245" s="2"/>
    </row>
    <row r="246" spans="1:12" x14ac:dyDescent="0.35">
      <c r="A246" s="2" t="s">
        <v>22</v>
      </c>
      <c r="B246" s="2" t="s">
        <v>105</v>
      </c>
      <c r="C246" s="2" t="s">
        <v>55</v>
      </c>
      <c r="D246" s="2" t="s">
        <v>29</v>
      </c>
      <c r="E246" s="2">
        <v>4</v>
      </c>
      <c r="F246" s="20">
        <v>0.153</v>
      </c>
      <c r="G246" s="2" t="s">
        <v>209</v>
      </c>
      <c r="H246" s="2">
        <v>0.375</v>
      </c>
      <c r="I246" s="2" t="s">
        <v>760</v>
      </c>
      <c r="J246" s="5">
        <v>15.19</v>
      </c>
      <c r="K246" s="2">
        <v>1</v>
      </c>
      <c r="L246" s="2"/>
    </row>
    <row r="247" spans="1:12" x14ac:dyDescent="0.35">
      <c r="A247" s="2" t="s">
        <v>22</v>
      </c>
      <c r="B247" s="2" t="s">
        <v>105</v>
      </c>
      <c r="C247" s="2" t="s">
        <v>55</v>
      </c>
      <c r="D247" s="2" t="s">
        <v>29</v>
      </c>
      <c r="E247" s="2">
        <v>4</v>
      </c>
      <c r="F247" s="20">
        <v>0.153</v>
      </c>
      <c r="G247" s="2" t="s">
        <v>208</v>
      </c>
      <c r="H247" s="2">
        <v>2.25</v>
      </c>
      <c r="I247" s="2" t="s">
        <v>760</v>
      </c>
      <c r="J247" s="5">
        <v>25.88</v>
      </c>
      <c r="K247" s="2">
        <v>1</v>
      </c>
      <c r="L247" s="2"/>
    </row>
    <row r="248" spans="1:12" x14ac:dyDescent="0.35">
      <c r="A248" s="2" t="s">
        <v>22</v>
      </c>
      <c r="B248" s="2" t="s">
        <v>105</v>
      </c>
      <c r="C248" s="2" t="s">
        <v>55</v>
      </c>
      <c r="D248" s="2" t="s">
        <v>29</v>
      </c>
      <c r="E248" s="2">
        <v>5</v>
      </c>
      <c r="F248" s="20">
        <v>0.14899999999999999</v>
      </c>
      <c r="G248" s="2" t="s">
        <v>210</v>
      </c>
      <c r="H248" s="2">
        <v>30.45</v>
      </c>
      <c r="I248" s="2" t="s">
        <v>760</v>
      </c>
      <c r="J248" s="5">
        <v>47.85</v>
      </c>
      <c r="K248" s="2">
        <v>1</v>
      </c>
      <c r="L248" s="2"/>
    </row>
    <row r="249" spans="1:12" x14ac:dyDescent="0.35">
      <c r="A249" s="2" t="s">
        <v>22</v>
      </c>
      <c r="B249" s="2" t="s">
        <v>105</v>
      </c>
      <c r="C249" s="2" t="s">
        <v>55</v>
      </c>
      <c r="D249" s="2" t="s">
        <v>29</v>
      </c>
      <c r="E249" s="2">
        <v>5</v>
      </c>
      <c r="F249" s="20">
        <v>0.14899999999999999</v>
      </c>
      <c r="G249" s="2" t="s">
        <v>206</v>
      </c>
      <c r="H249" s="2">
        <v>87</v>
      </c>
      <c r="I249" s="2" t="s">
        <v>749</v>
      </c>
      <c r="J249" s="5">
        <v>211.45</v>
      </c>
      <c r="K249" s="2">
        <v>1</v>
      </c>
      <c r="L249" s="2"/>
    </row>
    <row r="250" spans="1:12" x14ac:dyDescent="0.35">
      <c r="A250" s="2" t="s">
        <v>22</v>
      </c>
      <c r="B250" s="2" t="s">
        <v>105</v>
      </c>
      <c r="C250" s="2" t="s">
        <v>55</v>
      </c>
      <c r="D250" s="2" t="s">
        <v>29</v>
      </c>
      <c r="E250" s="2">
        <v>7</v>
      </c>
      <c r="F250" s="20">
        <v>0.16800000000000001</v>
      </c>
      <c r="G250" s="2" t="s">
        <v>210</v>
      </c>
      <c r="H250" s="2">
        <v>33.950000000000003</v>
      </c>
      <c r="I250" s="2" t="s">
        <v>760</v>
      </c>
      <c r="J250" s="5">
        <v>53.36</v>
      </c>
      <c r="K250" s="2">
        <v>1</v>
      </c>
      <c r="L250" s="2"/>
    </row>
    <row r="251" spans="1:12" x14ac:dyDescent="0.35">
      <c r="A251" s="2" t="s">
        <v>22</v>
      </c>
      <c r="B251" s="2" t="s">
        <v>105</v>
      </c>
      <c r="C251" s="2" t="s">
        <v>55</v>
      </c>
      <c r="D251" s="2" t="s">
        <v>29</v>
      </c>
      <c r="E251" s="2">
        <v>7</v>
      </c>
      <c r="F251" s="20">
        <v>0.16800000000000001</v>
      </c>
      <c r="G251" s="2" t="s">
        <v>209</v>
      </c>
      <c r="H251" s="2">
        <v>0.48499999999999999</v>
      </c>
      <c r="I251" s="2" t="s">
        <v>760</v>
      </c>
      <c r="J251" s="5">
        <v>19.649999999999999</v>
      </c>
      <c r="K251" s="2">
        <v>1</v>
      </c>
      <c r="L251" s="2"/>
    </row>
    <row r="252" spans="1:12" x14ac:dyDescent="0.35">
      <c r="A252" s="2" t="s">
        <v>22</v>
      </c>
      <c r="B252" s="2" t="s">
        <v>105</v>
      </c>
      <c r="C252" s="2" t="s">
        <v>55</v>
      </c>
      <c r="D252" s="2" t="s">
        <v>29</v>
      </c>
      <c r="E252" s="2">
        <v>7</v>
      </c>
      <c r="F252" s="20">
        <v>0.16800000000000001</v>
      </c>
      <c r="G252" s="2" t="s">
        <v>208</v>
      </c>
      <c r="H252" s="2">
        <v>2.5499999999999998</v>
      </c>
      <c r="I252" s="2" t="s">
        <v>760</v>
      </c>
      <c r="J252" s="5">
        <v>29.34</v>
      </c>
      <c r="K252" s="2">
        <v>1</v>
      </c>
      <c r="L252" s="2"/>
    </row>
    <row r="253" spans="1:12" x14ac:dyDescent="0.35">
      <c r="A253" s="2" t="s">
        <v>22</v>
      </c>
      <c r="B253" s="2" t="s">
        <v>105</v>
      </c>
      <c r="C253" s="2" t="s">
        <v>55</v>
      </c>
      <c r="D253" s="2" t="s">
        <v>29</v>
      </c>
      <c r="E253" s="2">
        <v>7</v>
      </c>
      <c r="F253" s="20">
        <v>0.16800000000000001</v>
      </c>
      <c r="G253" s="2" t="s">
        <v>42</v>
      </c>
      <c r="H253" s="2">
        <v>123.45</v>
      </c>
      <c r="I253" s="2" t="s">
        <v>774</v>
      </c>
      <c r="J253" s="5">
        <v>1102.19</v>
      </c>
      <c r="K253" s="2">
        <v>1</v>
      </c>
      <c r="L253" s="2"/>
    </row>
    <row r="254" spans="1:12" x14ac:dyDescent="0.35">
      <c r="A254" s="2" t="s">
        <v>22</v>
      </c>
      <c r="B254" s="2" t="s">
        <v>105</v>
      </c>
      <c r="C254" s="2" t="s">
        <v>55</v>
      </c>
      <c r="D254" s="2" t="s">
        <v>29</v>
      </c>
      <c r="E254" s="2">
        <v>4</v>
      </c>
      <c r="F254" s="20">
        <v>0.153</v>
      </c>
      <c r="G254" s="2" t="s">
        <v>42</v>
      </c>
      <c r="H254" s="2">
        <v>35.311999999999998</v>
      </c>
      <c r="I254" s="2" t="s">
        <v>774</v>
      </c>
      <c r="J254" s="5">
        <v>315.27</v>
      </c>
      <c r="K254" s="2">
        <v>1</v>
      </c>
      <c r="L254" s="2"/>
    </row>
    <row r="255" spans="1:12" x14ac:dyDescent="0.35">
      <c r="A255" s="2" t="s">
        <v>22</v>
      </c>
      <c r="B255" s="2" t="s">
        <v>105</v>
      </c>
      <c r="C255" s="2" t="s">
        <v>55</v>
      </c>
      <c r="D255" s="2" t="s">
        <v>29</v>
      </c>
      <c r="E255" s="2">
        <v>3</v>
      </c>
      <c r="F255" s="20">
        <v>0.184</v>
      </c>
      <c r="G255" s="2" t="s">
        <v>206</v>
      </c>
      <c r="H255" s="2">
        <v>112</v>
      </c>
      <c r="I255" s="2" t="s">
        <v>749</v>
      </c>
      <c r="J255" s="5">
        <v>272.20999999999998</v>
      </c>
      <c r="K255" s="2">
        <v>1</v>
      </c>
      <c r="L255" s="2"/>
    </row>
    <row r="256" spans="1:12" x14ac:dyDescent="0.35">
      <c r="A256" s="2" t="s">
        <v>22</v>
      </c>
      <c r="B256" s="2" t="s">
        <v>105</v>
      </c>
      <c r="C256" s="2" t="s">
        <v>55</v>
      </c>
      <c r="D256" s="2" t="s">
        <v>29</v>
      </c>
      <c r="E256" s="2">
        <v>3</v>
      </c>
      <c r="F256" s="20">
        <v>0.184</v>
      </c>
      <c r="G256" s="2" t="s">
        <v>210</v>
      </c>
      <c r="H256" s="2">
        <v>39.200000000000003</v>
      </c>
      <c r="I256" s="2" t="s">
        <v>760</v>
      </c>
      <c r="J256" s="5">
        <v>61.61</v>
      </c>
      <c r="K256" s="2">
        <v>1</v>
      </c>
      <c r="L256" s="2"/>
    </row>
    <row r="257" spans="1:12" x14ac:dyDescent="0.35">
      <c r="A257" s="2" t="s">
        <v>22</v>
      </c>
      <c r="B257" s="2" t="s">
        <v>105</v>
      </c>
      <c r="C257" s="2" t="s">
        <v>55</v>
      </c>
      <c r="D257" s="2" t="s">
        <v>29</v>
      </c>
      <c r="E257" s="2">
        <v>3</v>
      </c>
      <c r="F257" s="20">
        <v>0.184</v>
      </c>
      <c r="G257" s="2" t="s">
        <v>208</v>
      </c>
      <c r="H257" s="2">
        <v>2.7</v>
      </c>
      <c r="I257" s="2" t="s">
        <v>760</v>
      </c>
      <c r="J257" s="5">
        <v>31.06</v>
      </c>
      <c r="K257" s="2">
        <v>1</v>
      </c>
      <c r="L257" s="2"/>
    </row>
    <row r="258" spans="1:12" x14ac:dyDescent="0.35">
      <c r="A258" s="2" t="s">
        <v>22</v>
      </c>
      <c r="B258" s="2" t="s">
        <v>105</v>
      </c>
      <c r="C258" s="2" t="s">
        <v>55</v>
      </c>
      <c r="D258" s="2" t="s">
        <v>29</v>
      </c>
      <c r="E258" s="2">
        <v>3</v>
      </c>
      <c r="F258" s="20">
        <v>0.184</v>
      </c>
      <c r="G258" s="2" t="s">
        <v>42</v>
      </c>
      <c r="H258" s="2">
        <v>94.504999999999995</v>
      </c>
      <c r="I258" s="2" t="s">
        <v>774</v>
      </c>
      <c r="J258" s="5">
        <v>843.77</v>
      </c>
      <c r="K258" s="2">
        <v>1</v>
      </c>
      <c r="L258" s="2"/>
    </row>
    <row r="259" spans="1:12" x14ac:dyDescent="0.35">
      <c r="A259" s="2" t="s">
        <v>22</v>
      </c>
      <c r="B259" s="2" t="s">
        <v>105</v>
      </c>
      <c r="C259" s="2" t="s">
        <v>55</v>
      </c>
      <c r="D259" s="2" t="s">
        <v>29</v>
      </c>
      <c r="E259" s="2">
        <v>3</v>
      </c>
      <c r="F259" s="20">
        <v>0.184</v>
      </c>
      <c r="G259" s="2" t="s">
        <v>207</v>
      </c>
      <c r="H259" s="2">
        <v>246.36</v>
      </c>
      <c r="I259" s="2" t="s">
        <v>777</v>
      </c>
      <c r="J259" s="5">
        <v>246.36</v>
      </c>
      <c r="K259" s="2">
        <v>1</v>
      </c>
      <c r="L259" s="2"/>
    </row>
    <row r="260" spans="1:12" x14ac:dyDescent="0.35">
      <c r="A260" s="2" t="s">
        <v>22</v>
      </c>
      <c r="B260" s="2" t="s">
        <v>105</v>
      </c>
      <c r="C260" s="2" t="s">
        <v>55</v>
      </c>
      <c r="D260" s="2" t="s">
        <v>29</v>
      </c>
      <c r="E260" s="2">
        <v>7</v>
      </c>
      <c r="F260" s="20">
        <v>0.16800000000000001</v>
      </c>
      <c r="G260" s="2" t="s">
        <v>206</v>
      </c>
      <c r="H260" s="2">
        <v>97</v>
      </c>
      <c r="I260" s="2" t="s">
        <v>749</v>
      </c>
      <c r="J260" s="5">
        <v>235.75</v>
      </c>
      <c r="K260" s="2">
        <v>1</v>
      </c>
      <c r="L260" s="2"/>
    </row>
    <row r="261" spans="1:12" x14ac:dyDescent="0.35">
      <c r="A261" s="2" t="s">
        <v>22</v>
      </c>
      <c r="B261" s="2" t="s">
        <v>105</v>
      </c>
      <c r="C261" s="2" t="s">
        <v>55</v>
      </c>
      <c r="D261" s="2" t="s">
        <v>29</v>
      </c>
      <c r="E261" s="2">
        <v>5</v>
      </c>
      <c r="F261" s="20">
        <v>0.14899999999999999</v>
      </c>
      <c r="G261" s="2" t="s">
        <v>209</v>
      </c>
      <c r="H261" s="2">
        <v>0.435</v>
      </c>
      <c r="I261" s="2" t="s">
        <v>760</v>
      </c>
      <c r="J261" s="5">
        <v>17.62</v>
      </c>
      <c r="K261" s="2">
        <v>1</v>
      </c>
      <c r="L261" s="2"/>
    </row>
    <row r="262" spans="1:12" x14ac:dyDescent="0.35">
      <c r="A262" s="2" t="s">
        <v>22</v>
      </c>
      <c r="B262" s="2" t="s">
        <v>105</v>
      </c>
      <c r="C262" s="2" t="s">
        <v>55</v>
      </c>
      <c r="D262" s="2" t="s">
        <v>29</v>
      </c>
      <c r="E262" s="2">
        <v>3</v>
      </c>
      <c r="F262" s="20">
        <v>0.184</v>
      </c>
      <c r="G262" s="2" t="s">
        <v>209</v>
      </c>
      <c r="H262" s="2">
        <v>0.56000000000000005</v>
      </c>
      <c r="I262" s="2" t="s">
        <v>760</v>
      </c>
      <c r="J262" s="5">
        <v>22.68</v>
      </c>
      <c r="K262" s="2">
        <v>1</v>
      </c>
      <c r="L262" s="2"/>
    </row>
    <row r="263" spans="1:12" x14ac:dyDescent="0.35">
      <c r="A263" s="2" t="s">
        <v>22</v>
      </c>
      <c r="B263" s="2" t="s">
        <v>105</v>
      </c>
      <c r="C263" s="2" t="s">
        <v>55</v>
      </c>
      <c r="D263" s="2" t="s">
        <v>29</v>
      </c>
      <c r="E263" s="2">
        <v>5</v>
      </c>
      <c r="F263" s="20">
        <v>0.14899999999999999</v>
      </c>
      <c r="G263" s="2" t="s">
        <v>208</v>
      </c>
      <c r="H263" s="2">
        <v>2.25</v>
      </c>
      <c r="I263" s="2" t="s">
        <v>760</v>
      </c>
      <c r="J263" s="5">
        <v>25.88</v>
      </c>
      <c r="K263" s="2">
        <v>1</v>
      </c>
      <c r="L263" s="2"/>
    </row>
    <row r="264" spans="1:12" x14ac:dyDescent="0.35">
      <c r="A264" s="2" t="s">
        <v>22</v>
      </c>
      <c r="B264" s="2" t="s">
        <v>105</v>
      </c>
      <c r="C264" s="2" t="s">
        <v>55</v>
      </c>
      <c r="D264" s="2" t="s">
        <v>29</v>
      </c>
      <c r="E264" s="2">
        <v>5</v>
      </c>
      <c r="F264" s="20">
        <v>0.14899999999999999</v>
      </c>
      <c r="G264" s="2" t="s">
        <v>207</v>
      </c>
      <c r="H264" s="2">
        <v>205.3</v>
      </c>
      <c r="I264" s="2" t="s">
        <v>777</v>
      </c>
      <c r="J264" s="5">
        <v>205.3</v>
      </c>
      <c r="K264" s="2">
        <v>1</v>
      </c>
      <c r="L264" s="2"/>
    </row>
    <row r="265" spans="1:12" x14ac:dyDescent="0.35">
      <c r="A265" s="2" t="s">
        <v>106</v>
      </c>
      <c r="B265" s="2" t="s">
        <v>107</v>
      </c>
      <c r="C265" s="2" t="s">
        <v>91</v>
      </c>
      <c r="D265" s="2" t="s">
        <v>29</v>
      </c>
      <c r="E265" s="2">
        <v>1</v>
      </c>
      <c r="F265" s="20">
        <v>0.74</v>
      </c>
      <c r="G265" s="2" t="s">
        <v>208</v>
      </c>
      <c r="H265" s="2">
        <v>11.1</v>
      </c>
      <c r="I265" s="2" t="s">
        <v>760</v>
      </c>
      <c r="J265" s="5">
        <v>127.7</v>
      </c>
      <c r="K265" s="2">
        <v>2</v>
      </c>
      <c r="L265" s="2"/>
    </row>
    <row r="266" spans="1:12" x14ac:dyDescent="0.35">
      <c r="A266" s="2" t="s">
        <v>106</v>
      </c>
      <c r="B266" s="2" t="s">
        <v>107</v>
      </c>
      <c r="C266" s="2" t="s">
        <v>91</v>
      </c>
      <c r="D266" s="2" t="s">
        <v>29</v>
      </c>
      <c r="E266" s="2">
        <v>1</v>
      </c>
      <c r="F266" s="20">
        <v>0.74</v>
      </c>
      <c r="G266" s="2" t="s">
        <v>209</v>
      </c>
      <c r="H266" s="2">
        <v>6.165</v>
      </c>
      <c r="I266" s="2" t="s">
        <v>760</v>
      </c>
      <c r="J266" s="5">
        <v>249.74</v>
      </c>
      <c r="K266" s="2">
        <v>2</v>
      </c>
      <c r="L266" s="2"/>
    </row>
    <row r="267" spans="1:12" x14ac:dyDescent="0.35">
      <c r="A267" s="2" t="s">
        <v>106</v>
      </c>
      <c r="B267" s="2" t="s">
        <v>107</v>
      </c>
      <c r="C267" s="2" t="s">
        <v>91</v>
      </c>
      <c r="D267" s="2" t="s">
        <v>29</v>
      </c>
      <c r="E267" s="2">
        <v>1</v>
      </c>
      <c r="F267" s="20">
        <v>0.74</v>
      </c>
      <c r="G267" s="2" t="s">
        <v>210</v>
      </c>
      <c r="H267" s="2">
        <v>431.55</v>
      </c>
      <c r="I267" s="2" t="s">
        <v>760</v>
      </c>
      <c r="J267" s="5">
        <v>678.22</v>
      </c>
      <c r="K267" s="2">
        <v>2</v>
      </c>
      <c r="L267" s="2"/>
    </row>
    <row r="268" spans="1:12" x14ac:dyDescent="0.35">
      <c r="A268" s="2" t="s">
        <v>106</v>
      </c>
      <c r="B268" s="2" t="s">
        <v>107</v>
      </c>
      <c r="C268" s="2" t="s">
        <v>91</v>
      </c>
      <c r="D268" s="2" t="s">
        <v>29</v>
      </c>
      <c r="E268" s="2">
        <v>1</v>
      </c>
      <c r="F268" s="20">
        <v>0.74</v>
      </c>
      <c r="G268" s="2" t="s">
        <v>206</v>
      </c>
      <c r="H268" s="2">
        <v>1233</v>
      </c>
      <c r="I268" s="2" t="s">
        <v>749</v>
      </c>
      <c r="J268" s="5">
        <v>2996.72</v>
      </c>
      <c r="K268" s="2">
        <v>2</v>
      </c>
      <c r="L268" s="2"/>
    </row>
    <row r="269" spans="1:12" x14ac:dyDescent="0.35">
      <c r="A269" s="2" t="s">
        <v>106</v>
      </c>
      <c r="B269" s="2" t="s">
        <v>107</v>
      </c>
      <c r="C269" s="2" t="s">
        <v>91</v>
      </c>
      <c r="D269" s="2" t="s">
        <v>29</v>
      </c>
      <c r="E269" s="2">
        <v>1</v>
      </c>
      <c r="F269" s="20">
        <v>0.74</v>
      </c>
      <c r="G269" s="2" t="s">
        <v>42</v>
      </c>
      <c r="H269" s="2">
        <v>296</v>
      </c>
      <c r="I269" s="2" t="s">
        <v>774</v>
      </c>
      <c r="J269" s="5">
        <v>2642.76</v>
      </c>
      <c r="K269" s="2">
        <v>2</v>
      </c>
      <c r="L269" s="2"/>
    </row>
    <row r="270" spans="1:12" x14ac:dyDescent="0.35">
      <c r="A270" s="2" t="s">
        <v>106</v>
      </c>
      <c r="B270" s="2" t="s">
        <v>107</v>
      </c>
      <c r="C270" s="2" t="s">
        <v>91</v>
      </c>
      <c r="D270" s="2" t="s">
        <v>29</v>
      </c>
      <c r="E270" s="2">
        <v>1</v>
      </c>
      <c r="F270" s="20">
        <v>0.74</v>
      </c>
      <c r="G270" s="2" t="s">
        <v>211</v>
      </c>
      <c r="H270" s="2">
        <v>17</v>
      </c>
      <c r="I270" s="2" t="s">
        <v>780</v>
      </c>
      <c r="J270" s="5">
        <v>3114.12</v>
      </c>
      <c r="K270" s="2">
        <v>2</v>
      </c>
      <c r="L270" s="2"/>
    </row>
    <row r="271" spans="1:12" x14ac:dyDescent="0.35">
      <c r="A271" s="2" t="s">
        <v>106</v>
      </c>
      <c r="B271" s="2" t="s">
        <v>107</v>
      </c>
      <c r="C271" s="2" t="s">
        <v>91</v>
      </c>
      <c r="D271" s="2" t="s">
        <v>29</v>
      </c>
      <c r="E271" s="2">
        <v>1</v>
      </c>
      <c r="F271" s="20">
        <v>0.74</v>
      </c>
      <c r="G271" s="2" t="s">
        <v>207</v>
      </c>
      <c r="H271" s="2">
        <v>1012.82</v>
      </c>
      <c r="I271" s="2" t="s">
        <v>777</v>
      </c>
      <c r="J271" s="5">
        <v>1012.82</v>
      </c>
      <c r="K271" s="2">
        <v>2</v>
      </c>
      <c r="L271" s="2"/>
    </row>
    <row r="272" spans="1:12" x14ac:dyDescent="0.35">
      <c r="A272" s="2" t="s">
        <v>106</v>
      </c>
      <c r="B272" s="2" t="s">
        <v>107</v>
      </c>
      <c r="C272" s="2" t="s">
        <v>91</v>
      </c>
      <c r="D272" s="2" t="s">
        <v>31</v>
      </c>
      <c r="E272" s="2">
        <v>1</v>
      </c>
      <c r="F272" s="20">
        <v>1.1499999999999999</v>
      </c>
      <c r="G272" s="2" t="s">
        <v>207</v>
      </c>
      <c r="H272" s="2">
        <v>1495.28</v>
      </c>
      <c r="I272" s="2" t="s">
        <v>777</v>
      </c>
      <c r="J272" s="5">
        <v>1495.28</v>
      </c>
      <c r="K272" s="2">
        <v>2</v>
      </c>
      <c r="L272" s="2"/>
    </row>
    <row r="273" spans="1:12" x14ac:dyDescent="0.35">
      <c r="A273" s="2" t="s">
        <v>106</v>
      </c>
      <c r="B273" s="2" t="s">
        <v>107</v>
      </c>
      <c r="C273" s="2" t="s">
        <v>91</v>
      </c>
      <c r="D273" s="2" t="s">
        <v>31</v>
      </c>
      <c r="E273" s="2">
        <v>1</v>
      </c>
      <c r="F273" s="20">
        <v>1.1499999999999999</v>
      </c>
      <c r="G273" s="2" t="s">
        <v>42</v>
      </c>
      <c r="H273" s="2">
        <v>61.372</v>
      </c>
      <c r="I273" s="2" t="s">
        <v>777</v>
      </c>
      <c r="J273" s="5">
        <v>547.95000000000005</v>
      </c>
      <c r="K273" s="2">
        <v>2</v>
      </c>
      <c r="L273" s="2"/>
    </row>
    <row r="274" spans="1:12" x14ac:dyDescent="0.35">
      <c r="A274" s="2" t="s">
        <v>108</v>
      </c>
      <c r="B274" s="2" t="s">
        <v>797</v>
      </c>
      <c r="C274" s="2" t="s">
        <v>91</v>
      </c>
      <c r="D274" s="2" t="s">
        <v>29</v>
      </c>
      <c r="E274" s="2">
        <v>1</v>
      </c>
      <c r="F274" s="20">
        <v>0.15</v>
      </c>
      <c r="G274" s="2" t="s">
        <v>208</v>
      </c>
      <c r="H274" s="2">
        <v>2.25</v>
      </c>
      <c r="I274" s="2" t="s">
        <v>760</v>
      </c>
      <c r="J274" s="5">
        <v>25.88</v>
      </c>
      <c r="K274" s="2">
        <v>4</v>
      </c>
      <c r="L274" s="2"/>
    </row>
    <row r="275" spans="1:12" x14ac:dyDescent="0.35">
      <c r="A275" s="2" t="s">
        <v>108</v>
      </c>
      <c r="B275" s="2" t="s">
        <v>797</v>
      </c>
      <c r="C275" s="2" t="s">
        <v>91</v>
      </c>
      <c r="D275" s="2" t="s">
        <v>29</v>
      </c>
      <c r="E275" s="2">
        <v>1</v>
      </c>
      <c r="F275" s="20">
        <v>0.15</v>
      </c>
      <c r="G275" s="2" t="s">
        <v>209</v>
      </c>
      <c r="H275" s="2">
        <v>0.83</v>
      </c>
      <c r="I275" s="2" t="s">
        <v>760</v>
      </c>
      <c r="J275" s="5">
        <v>33.619999999999997</v>
      </c>
      <c r="K275" s="2">
        <v>4</v>
      </c>
      <c r="L275" s="2"/>
    </row>
    <row r="276" spans="1:12" x14ac:dyDescent="0.35">
      <c r="A276" s="2" t="s">
        <v>108</v>
      </c>
      <c r="B276" s="2" t="s">
        <v>797</v>
      </c>
      <c r="C276" s="2" t="s">
        <v>91</v>
      </c>
      <c r="D276" s="2" t="s">
        <v>29</v>
      </c>
      <c r="E276" s="2">
        <v>1</v>
      </c>
      <c r="F276" s="20">
        <v>0.15</v>
      </c>
      <c r="G276" s="2" t="s">
        <v>210</v>
      </c>
      <c r="H276" s="2">
        <v>58.1</v>
      </c>
      <c r="I276" s="2" t="s">
        <v>760</v>
      </c>
      <c r="J276" s="5">
        <v>91.31</v>
      </c>
      <c r="K276" s="2">
        <v>4</v>
      </c>
      <c r="L276" s="2"/>
    </row>
    <row r="277" spans="1:12" x14ac:dyDescent="0.35">
      <c r="A277" s="2" t="s">
        <v>108</v>
      </c>
      <c r="B277" s="2" t="s">
        <v>797</v>
      </c>
      <c r="C277" s="2" t="s">
        <v>91</v>
      </c>
      <c r="D277" s="2" t="s">
        <v>29</v>
      </c>
      <c r="E277" s="2">
        <v>1</v>
      </c>
      <c r="F277" s="20">
        <v>0.15</v>
      </c>
      <c r="G277" s="2" t="s">
        <v>42</v>
      </c>
      <c r="H277" s="2">
        <v>60</v>
      </c>
      <c r="I277" s="2" t="s">
        <v>774</v>
      </c>
      <c r="J277" s="5">
        <v>535.69000000000005</v>
      </c>
      <c r="K277" s="2">
        <v>4</v>
      </c>
      <c r="L277" s="2"/>
    </row>
    <row r="278" spans="1:12" x14ac:dyDescent="0.35">
      <c r="A278" s="2" t="s">
        <v>108</v>
      </c>
      <c r="B278" s="2" t="s">
        <v>797</v>
      </c>
      <c r="C278" s="2" t="s">
        <v>91</v>
      </c>
      <c r="D278" s="2" t="s">
        <v>29</v>
      </c>
      <c r="E278" s="2">
        <v>1</v>
      </c>
      <c r="F278" s="20">
        <v>0.15</v>
      </c>
      <c r="G278" s="2" t="s">
        <v>206</v>
      </c>
      <c r="H278" s="2">
        <v>166</v>
      </c>
      <c r="I278" s="2" t="s">
        <v>749</v>
      </c>
      <c r="J278" s="5">
        <v>403.45</v>
      </c>
      <c r="K278" s="2">
        <v>4</v>
      </c>
      <c r="L278" s="2"/>
    </row>
    <row r="279" spans="1:12" x14ac:dyDescent="0.35">
      <c r="A279" s="2" t="s">
        <v>108</v>
      </c>
      <c r="B279" s="2" t="s">
        <v>797</v>
      </c>
      <c r="C279" s="2" t="s">
        <v>91</v>
      </c>
      <c r="D279" s="2" t="s">
        <v>29</v>
      </c>
      <c r="E279" s="2">
        <v>1</v>
      </c>
      <c r="F279" s="20">
        <v>0.15</v>
      </c>
      <c r="G279" s="2" t="s">
        <v>211</v>
      </c>
      <c r="H279" s="2">
        <v>16</v>
      </c>
      <c r="I279" s="2" t="s">
        <v>780</v>
      </c>
      <c r="J279" s="5">
        <v>2755.44</v>
      </c>
      <c r="K279" s="2">
        <v>4</v>
      </c>
      <c r="L279" s="2"/>
    </row>
    <row r="280" spans="1:12" x14ac:dyDescent="0.35">
      <c r="A280" s="2" t="s">
        <v>108</v>
      </c>
      <c r="B280" s="2" t="s">
        <v>797</v>
      </c>
      <c r="C280" s="2" t="s">
        <v>91</v>
      </c>
      <c r="D280" s="2" t="s">
        <v>29</v>
      </c>
      <c r="E280" s="2">
        <v>1</v>
      </c>
      <c r="F280" s="20">
        <v>0.15</v>
      </c>
      <c r="G280" s="2" t="s">
        <v>207</v>
      </c>
      <c r="H280" s="2">
        <v>205.3</v>
      </c>
      <c r="I280" s="2" t="s">
        <v>777</v>
      </c>
      <c r="J280" s="5">
        <v>205.3</v>
      </c>
      <c r="K280" s="2">
        <v>4</v>
      </c>
      <c r="L280" s="2"/>
    </row>
    <row r="281" spans="1:12" x14ac:dyDescent="0.35">
      <c r="A281" s="2" t="s">
        <v>108</v>
      </c>
      <c r="B281" s="2" t="s">
        <v>797</v>
      </c>
      <c r="C281" s="2" t="s">
        <v>91</v>
      </c>
      <c r="D281" s="2" t="s">
        <v>31</v>
      </c>
      <c r="E281" s="2">
        <v>1</v>
      </c>
      <c r="F281" s="20">
        <v>0.22</v>
      </c>
      <c r="G281" s="2" t="s">
        <v>42</v>
      </c>
      <c r="H281" s="2">
        <v>88</v>
      </c>
      <c r="I281" s="2" t="s">
        <v>774</v>
      </c>
      <c r="J281" s="5">
        <v>785.69</v>
      </c>
      <c r="K281" s="2">
        <v>4</v>
      </c>
      <c r="L281" s="2"/>
    </row>
    <row r="282" spans="1:12" x14ac:dyDescent="0.35">
      <c r="A282" s="2" t="s">
        <v>108</v>
      </c>
      <c r="B282" s="2" t="s">
        <v>797</v>
      </c>
      <c r="C282" s="2" t="s">
        <v>91</v>
      </c>
      <c r="D282" s="2" t="s">
        <v>31</v>
      </c>
      <c r="E282" s="2">
        <v>1</v>
      </c>
      <c r="F282" s="20">
        <v>0.22</v>
      </c>
      <c r="G282" s="2" t="s">
        <v>207</v>
      </c>
      <c r="H282" s="2">
        <v>286.05</v>
      </c>
      <c r="I282" s="2" t="s">
        <v>777</v>
      </c>
      <c r="J282" s="5">
        <v>286.05</v>
      </c>
      <c r="K282" s="2">
        <v>4</v>
      </c>
      <c r="L282" s="2"/>
    </row>
    <row r="283" spans="1:12" x14ac:dyDescent="0.35">
      <c r="A283" s="2" t="s">
        <v>110</v>
      </c>
      <c r="B283" s="2" t="s">
        <v>111</v>
      </c>
      <c r="C283" s="2" t="s">
        <v>91</v>
      </c>
      <c r="D283" s="2" t="s">
        <v>29</v>
      </c>
      <c r="E283" s="2">
        <v>1</v>
      </c>
      <c r="F283" s="20">
        <v>0.52900000000000003</v>
      </c>
      <c r="G283" s="2" t="s">
        <v>209</v>
      </c>
      <c r="H283" s="2">
        <v>2.9449999999999998</v>
      </c>
      <c r="I283" s="2" t="s">
        <v>760</v>
      </c>
      <c r="J283" s="5">
        <v>119.3</v>
      </c>
      <c r="K283" s="2">
        <v>3</v>
      </c>
      <c r="L283" s="2"/>
    </row>
    <row r="284" spans="1:12" x14ac:dyDescent="0.35">
      <c r="A284" s="2" t="s">
        <v>110</v>
      </c>
      <c r="B284" s="2" t="s">
        <v>111</v>
      </c>
      <c r="C284" s="2" t="s">
        <v>91</v>
      </c>
      <c r="D284" s="2" t="s">
        <v>29</v>
      </c>
      <c r="E284" s="2">
        <v>1</v>
      </c>
      <c r="F284" s="20">
        <v>0.52900000000000003</v>
      </c>
      <c r="G284" s="2" t="s">
        <v>208</v>
      </c>
      <c r="H284" s="2">
        <v>7.95</v>
      </c>
      <c r="I284" s="2" t="s">
        <v>760</v>
      </c>
      <c r="J284" s="5">
        <v>91.46</v>
      </c>
      <c r="K284" s="2">
        <v>3</v>
      </c>
      <c r="L284" s="2"/>
    </row>
    <row r="285" spans="1:12" x14ac:dyDescent="0.35">
      <c r="A285" s="2" t="s">
        <v>110</v>
      </c>
      <c r="B285" s="2" t="s">
        <v>111</v>
      </c>
      <c r="C285" s="2" t="s">
        <v>91</v>
      </c>
      <c r="D285" s="2" t="s">
        <v>29</v>
      </c>
      <c r="E285" s="2">
        <v>1</v>
      </c>
      <c r="F285" s="20">
        <v>0.52900000000000003</v>
      </c>
      <c r="G285" s="2" t="s">
        <v>210</v>
      </c>
      <c r="H285" s="2">
        <v>206.15</v>
      </c>
      <c r="I285" s="2" t="s">
        <v>760</v>
      </c>
      <c r="J285" s="5">
        <v>323.98</v>
      </c>
      <c r="K285" s="2">
        <v>3</v>
      </c>
      <c r="L285" s="2"/>
    </row>
    <row r="286" spans="1:12" x14ac:dyDescent="0.35">
      <c r="A286" s="2" t="s">
        <v>110</v>
      </c>
      <c r="B286" s="2" t="s">
        <v>111</v>
      </c>
      <c r="C286" s="2" t="s">
        <v>91</v>
      </c>
      <c r="D286" s="2" t="s">
        <v>29</v>
      </c>
      <c r="E286" s="2">
        <v>1</v>
      </c>
      <c r="F286" s="20">
        <v>0.52900000000000003</v>
      </c>
      <c r="G286" s="2" t="s">
        <v>207</v>
      </c>
      <c r="H286" s="2">
        <v>725.4</v>
      </c>
      <c r="I286" s="2" t="s">
        <v>777</v>
      </c>
      <c r="J286" s="5">
        <v>725.4</v>
      </c>
      <c r="K286" s="2">
        <v>3</v>
      </c>
      <c r="L286" s="2"/>
    </row>
    <row r="287" spans="1:12" x14ac:dyDescent="0.35">
      <c r="A287" s="2" t="s">
        <v>110</v>
      </c>
      <c r="B287" s="2" t="s">
        <v>111</v>
      </c>
      <c r="C287" s="2" t="s">
        <v>91</v>
      </c>
      <c r="D287" s="2" t="s">
        <v>29</v>
      </c>
      <c r="E287" s="2">
        <v>1</v>
      </c>
      <c r="F287" s="20">
        <v>0.52900000000000003</v>
      </c>
      <c r="G287" s="2" t="s">
        <v>211</v>
      </c>
      <c r="H287" s="2">
        <v>16</v>
      </c>
      <c r="I287" s="2" t="s">
        <v>780</v>
      </c>
      <c r="J287" s="5">
        <v>2934.78</v>
      </c>
      <c r="K287" s="2">
        <v>3</v>
      </c>
      <c r="L287" s="2"/>
    </row>
    <row r="288" spans="1:12" x14ac:dyDescent="0.35">
      <c r="A288" s="2" t="s">
        <v>110</v>
      </c>
      <c r="B288" s="2" t="s">
        <v>111</v>
      </c>
      <c r="C288" s="2" t="s">
        <v>91</v>
      </c>
      <c r="D288" s="2" t="s">
        <v>29</v>
      </c>
      <c r="E288" s="2">
        <v>1</v>
      </c>
      <c r="F288" s="20">
        <v>0.52900000000000003</v>
      </c>
      <c r="G288" s="2" t="s">
        <v>42</v>
      </c>
      <c r="H288" s="2">
        <v>308.23599999999999</v>
      </c>
      <c r="I288" s="2" t="s">
        <v>774</v>
      </c>
      <c r="J288" s="5">
        <v>2752</v>
      </c>
      <c r="K288" s="2">
        <v>3</v>
      </c>
      <c r="L288" s="2"/>
    </row>
    <row r="289" spans="1:12" x14ac:dyDescent="0.35">
      <c r="A289" s="2" t="s">
        <v>110</v>
      </c>
      <c r="B289" s="2" t="s">
        <v>111</v>
      </c>
      <c r="C289" s="2" t="s">
        <v>91</v>
      </c>
      <c r="D289" s="2" t="s">
        <v>29</v>
      </c>
      <c r="E289" s="2">
        <v>1</v>
      </c>
      <c r="F289" s="20">
        <v>0.52900000000000003</v>
      </c>
      <c r="G289" s="2" t="s">
        <v>206</v>
      </c>
      <c r="H289" s="2">
        <v>589</v>
      </c>
      <c r="I289" s="2" t="s">
        <v>749</v>
      </c>
      <c r="J289" s="5">
        <v>1431.53</v>
      </c>
      <c r="K289" s="2">
        <v>3</v>
      </c>
      <c r="L289" s="2"/>
    </row>
    <row r="290" spans="1:12" x14ac:dyDescent="0.35">
      <c r="A290" s="2" t="s">
        <v>110</v>
      </c>
      <c r="B290" s="2" t="s">
        <v>111</v>
      </c>
      <c r="C290" s="2" t="s">
        <v>91</v>
      </c>
      <c r="D290" s="2" t="s">
        <v>31</v>
      </c>
      <c r="E290" s="2">
        <v>1</v>
      </c>
      <c r="F290" s="20">
        <v>0.24</v>
      </c>
      <c r="G290" s="2" t="s">
        <v>207</v>
      </c>
      <c r="H290" s="2">
        <v>312.06</v>
      </c>
      <c r="I290" s="2" t="s">
        <v>777</v>
      </c>
      <c r="J290" s="5">
        <v>312.06</v>
      </c>
      <c r="K290" s="2">
        <v>3</v>
      </c>
      <c r="L290" s="2"/>
    </row>
    <row r="291" spans="1:12" x14ac:dyDescent="0.35">
      <c r="A291" s="2" t="s">
        <v>110</v>
      </c>
      <c r="B291" s="2" t="s">
        <v>111</v>
      </c>
      <c r="C291" s="2" t="s">
        <v>91</v>
      </c>
      <c r="D291" s="2" t="s">
        <v>31</v>
      </c>
      <c r="E291" s="2">
        <v>2</v>
      </c>
      <c r="F291" s="20">
        <v>0.27400000000000002</v>
      </c>
      <c r="G291" s="2" t="s">
        <v>207</v>
      </c>
      <c r="H291" s="2">
        <v>351.07</v>
      </c>
      <c r="I291" s="2" t="s">
        <v>777</v>
      </c>
      <c r="J291" s="5">
        <v>351.07</v>
      </c>
      <c r="K291" s="2">
        <v>3</v>
      </c>
      <c r="L291" s="2"/>
    </row>
    <row r="292" spans="1:12" x14ac:dyDescent="0.35">
      <c r="A292" s="2" t="s">
        <v>110</v>
      </c>
      <c r="B292" s="2" t="s">
        <v>111</v>
      </c>
      <c r="C292" s="2" t="s">
        <v>91</v>
      </c>
      <c r="D292" s="2" t="s">
        <v>29</v>
      </c>
      <c r="E292" s="2">
        <v>2</v>
      </c>
      <c r="F292" s="20">
        <v>9.1999999999999998E-2</v>
      </c>
      <c r="G292" s="2" t="s">
        <v>206</v>
      </c>
      <c r="H292" s="2">
        <v>102</v>
      </c>
      <c r="I292" s="2" t="s">
        <v>749</v>
      </c>
      <c r="J292" s="5">
        <v>247.9</v>
      </c>
      <c r="K292" s="2">
        <v>3</v>
      </c>
      <c r="L292" s="2"/>
    </row>
    <row r="293" spans="1:12" x14ac:dyDescent="0.35">
      <c r="A293" s="2" t="s">
        <v>110</v>
      </c>
      <c r="B293" s="2" t="s">
        <v>111</v>
      </c>
      <c r="C293" s="2" t="s">
        <v>91</v>
      </c>
      <c r="D293" s="2" t="s">
        <v>29</v>
      </c>
      <c r="E293" s="2">
        <v>2</v>
      </c>
      <c r="F293" s="20">
        <v>9.1999999999999998E-2</v>
      </c>
      <c r="G293" s="2" t="s">
        <v>42</v>
      </c>
      <c r="H293" s="2">
        <v>153.697</v>
      </c>
      <c r="I293" s="2" t="s">
        <v>774</v>
      </c>
      <c r="J293" s="5">
        <v>1372.25</v>
      </c>
      <c r="K293" s="2">
        <v>3</v>
      </c>
      <c r="L293" s="2"/>
    </row>
    <row r="294" spans="1:12" x14ac:dyDescent="0.35">
      <c r="A294" s="2" t="s">
        <v>110</v>
      </c>
      <c r="B294" s="2" t="s">
        <v>111</v>
      </c>
      <c r="C294" s="2" t="s">
        <v>91</v>
      </c>
      <c r="D294" s="2" t="s">
        <v>29</v>
      </c>
      <c r="E294" s="2">
        <v>2</v>
      </c>
      <c r="F294" s="20">
        <v>9.1999999999999998E-2</v>
      </c>
      <c r="G294" s="2" t="s">
        <v>207</v>
      </c>
      <c r="H294" s="2">
        <v>123.18</v>
      </c>
      <c r="I294" s="2" t="s">
        <v>777</v>
      </c>
      <c r="J294" s="5">
        <v>123.18</v>
      </c>
      <c r="K294" s="2">
        <v>3</v>
      </c>
      <c r="L294" s="2"/>
    </row>
    <row r="295" spans="1:12" x14ac:dyDescent="0.35">
      <c r="A295" s="2" t="s">
        <v>110</v>
      </c>
      <c r="B295" s="2" t="s">
        <v>111</v>
      </c>
      <c r="C295" s="2" t="s">
        <v>91</v>
      </c>
      <c r="D295" s="2" t="s">
        <v>29</v>
      </c>
      <c r="E295" s="2">
        <v>2</v>
      </c>
      <c r="F295" s="20">
        <v>9.1999999999999998E-2</v>
      </c>
      <c r="G295" s="2" t="s">
        <v>208</v>
      </c>
      <c r="H295" s="2">
        <v>1.35</v>
      </c>
      <c r="I295" s="2" t="s">
        <v>760</v>
      </c>
      <c r="J295" s="5">
        <v>15.53</v>
      </c>
      <c r="K295" s="2">
        <v>3</v>
      </c>
      <c r="L295" s="2"/>
    </row>
    <row r="296" spans="1:12" x14ac:dyDescent="0.35">
      <c r="A296" s="2" t="s">
        <v>110</v>
      </c>
      <c r="B296" s="2" t="s">
        <v>111</v>
      </c>
      <c r="C296" s="2" t="s">
        <v>91</v>
      </c>
      <c r="D296" s="2" t="s">
        <v>29</v>
      </c>
      <c r="E296" s="2">
        <v>2</v>
      </c>
      <c r="F296" s="20">
        <v>9.1999999999999998E-2</v>
      </c>
      <c r="G296" s="2" t="s">
        <v>209</v>
      </c>
      <c r="H296" s="2">
        <v>0.51</v>
      </c>
      <c r="I296" s="2" t="s">
        <v>760</v>
      </c>
      <c r="J296" s="5">
        <v>20.66</v>
      </c>
      <c r="K296" s="2">
        <v>3</v>
      </c>
      <c r="L296" s="2"/>
    </row>
    <row r="297" spans="1:12" x14ac:dyDescent="0.35">
      <c r="A297" s="2" t="s">
        <v>110</v>
      </c>
      <c r="B297" s="2" t="s">
        <v>111</v>
      </c>
      <c r="C297" s="2" t="s">
        <v>91</v>
      </c>
      <c r="D297" s="2" t="s">
        <v>29</v>
      </c>
      <c r="E297" s="2">
        <v>2</v>
      </c>
      <c r="F297" s="20">
        <v>9.1999999999999998E-2</v>
      </c>
      <c r="G297" s="2" t="s">
        <v>210</v>
      </c>
      <c r="H297" s="2">
        <v>35.700000000000003</v>
      </c>
      <c r="I297" s="2" t="s">
        <v>760</v>
      </c>
      <c r="J297" s="5">
        <v>56.11</v>
      </c>
      <c r="K297" s="2">
        <v>3</v>
      </c>
      <c r="L297" s="2"/>
    </row>
    <row r="298" spans="1:12" x14ac:dyDescent="0.35">
      <c r="A298" s="2" t="s">
        <v>110</v>
      </c>
      <c r="B298" s="2" t="s">
        <v>111</v>
      </c>
      <c r="C298" s="2" t="s">
        <v>91</v>
      </c>
      <c r="D298" s="2" t="s">
        <v>29</v>
      </c>
      <c r="E298" s="2">
        <v>3</v>
      </c>
      <c r="F298" s="20">
        <v>0.20100000000000001</v>
      </c>
      <c r="G298" s="2" t="s">
        <v>209</v>
      </c>
      <c r="H298" s="2">
        <v>1.1100000000000001</v>
      </c>
      <c r="I298" s="2" t="s">
        <v>760</v>
      </c>
      <c r="J298" s="5">
        <v>44.96</v>
      </c>
      <c r="K298" s="2">
        <v>3</v>
      </c>
      <c r="L298" s="2"/>
    </row>
    <row r="299" spans="1:12" x14ac:dyDescent="0.35">
      <c r="A299" s="2" t="s">
        <v>110</v>
      </c>
      <c r="B299" s="2" t="s">
        <v>111</v>
      </c>
      <c r="C299" s="2" t="s">
        <v>91</v>
      </c>
      <c r="D299" s="2" t="s">
        <v>29</v>
      </c>
      <c r="E299" s="2">
        <v>3</v>
      </c>
      <c r="F299" s="20">
        <v>0.20100000000000001</v>
      </c>
      <c r="G299" s="2" t="s">
        <v>208</v>
      </c>
      <c r="H299" s="2">
        <v>3</v>
      </c>
      <c r="I299" s="2" t="s">
        <v>760</v>
      </c>
      <c r="J299" s="5">
        <v>34.51</v>
      </c>
      <c r="K299" s="2">
        <v>3</v>
      </c>
      <c r="L299" s="2"/>
    </row>
    <row r="300" spans="1:12" x14ac:dyDescent="0.35">
      <c r="A300" s="2" t="s">
        <v>110</v>
      </c>
      <c r="B300" s="2" t="s">
        <v>111</v>
      </c>
      <c r="C300" s="2" t="s">
        <v>91</v>
      </c>
      <c r="D300" s="2" t="s">
        <v>29</v>
      </c>
      <c r="E300" s="2">
        <v>3</v>
      </c>
      <c r="F300" s="20">
        <v>0.20100000000000001</v>
      </c>
      <c r="G300" s="2" t="s">
        <v>210</v>
      </c>
      <c r="H300" s="2">
        <v>77.7</v>
      </c>
      <c r="I300" s="2" t="s">
        <v>760</v>
      </c>
      <c r="J300" s="5">
        <v>122.11</v>
      </c>
      <c r="K300" s="2">
        <v>3</v>
      </c>
      <c r="L300" s="2"/>
    </row>
    <row r="301" spans="1:12" x14ac:dyDescent="0.35">
      <c r="A301" s="2" t="s">
        <v>110</v>
      </c>
      <c r="B301" s="2" t="s">
        <v>111</v>
      </c>
      <c r="C301" s="2" t="s">
        <v>91</v>
      </c>
      <c r="D301" s="2" t="s">
        <v>29</v>
      </c>
      <c r="E301" s="2">
        <v>3</v>
      </c>
      <c r="F301" s="20">
        <v>0.20100000000000001</v>
      </c>
      <c r="G301" s="2" t="s">
        <v>42</v>
      </c>
      <c r="H301" s="2">
        <v>400</v>
      </c>
      <c r="I301" s="2" t="s">
        <v>774</v>
      </c>
      <c r="J301" s="5">
        <v>3571.3</v>
      </c>
      <c r="K301" s="2">
        <v>3</v>
      </c>
      <c r="L301" s="2"/>
    </row>
    <row r="302" spans="1:12" x14ac:dyDescent="0.35">
      <c r="A302" s="2" t="s">
        <v>110</v>
      </c>
      <c r="B302" s="2" t="s">
        <v>111</v>
      </c>
      <c r="C302" s="2" t="s">
        <v>91</v>
      </c>
      <c r="D302" s="2" t="s">
        <v>29</v>
      </c>
      <c r="E302" s="2">
        <v>3</v>
      </c>
      <c r="F302" s="20">
        <v>0.20100000000000001</v>
      </c>
      <c r="G302" s="2" t="s">
        <v>207</v>
      </c>
      <c r="H302" s="2">
        <v>273.74</v>
      </c>
      <c r="I302" s="2" t="s">
        <v>777</v>
      </c>
      <c r="J302" s="5">
        <v>273.74</v>
      </c>
      <c r="K302" s="2">
        <v>3</v>
      </c>
      <c r="L302" s="2"/>
    </row>
    <row r="303" spans="1:12" x14ac:dyDescent="0.35">
      <c r="A303" s="2" t="s">
        <v>110</v>
      </c>
      <c r="B303" s="2" t="s">
        <v>111</v>
      </c>
      <c r="C303" s="2" t="s">
        <v>91</v>
      </c>
      <c r="D303" s="2" t="s">
        <v>29</v>
      </c>
      <c r="E303" s="2">
        <v>4</v>
      </c>
      <c r="F303" s="20">
        <v>0.155</v>
      </c>
      <c r="G303" s="2" t="s">
        <v>208</v>
      </c>
      <c r="H303" s="2">
        <v>2.4</v>
      </c>
      <c r="I303" s="2" t="s">
        <v>760</v>
      </c>
      <c r="J303" s="5">
        <v>27.61</v>
      </c>
      <c r="K303" s="2">
        <v>3</v>
      </c>
      <c r="L303" s="2"/>
    </row>
    <row r="304" spans="1:12" x14ac:dyDescent="0.35">
      <c r="A304" s="2" t="s">
        <v>110</v>
      </c>
      <c r="B304" s="2" t="s">
        <v>111</v>
      </c>
      <c r="C304" s="2" t="s">
        <v>91</v>
      </c>
      <c r="D304" s="2" t="s">
        <v>29</v>
      </c>
      <c r="E304" s="2">
        <v>4</v>
      </c>
      <c r="F304" s="20">
        <v>0.155</v>
      </c>
      <c r="G304" s="2" t="s">
        <v>209</v>
      </c>
      <c r="H304" s="2">
        <v>0.85</v>
      </c>
      <c r="I304" s="2" t="s">
        <v>760</v>
      </c>
      <c r="J304" s="5">
        <v>34.43</v>
      </c>
      <c r="K304" s="2">
        <v>3</v>
      </c>
      <c r="L304" s="2"/>
    </row>
    <row r="305" spans="1:12" x14ac:dyDescent="0.35">
      <c r="A305" s="2" t="s">
        <v>110</v>
      </c>
      <c r="B305" s="2" t="s">
        <v>111</v>
      </c>
      <c r="C305" s="2" t="s">
        <v>91</v>
      </c>
      <c r="D305" s="2" t="s">
        <v>29</v>
      </c>
      <c r="E305" s="2">
        <v>4</v>
      </c>
      <c r="F305" s="20">
        <v>0.155</v>
      </c>
      <c r="G305" s="2" t="s">
        <v>210</v>
      </c>
      <c r="H305" s="2">
        <v>59.5</v>
      </c>
      <c r="I305" s="2" t="s">
        <v>760</v>
      </c>
      <c r="J305" s="5">
        <v>93.51</v>
      </c>
      <c r="K305" s="2">
        <v>3</v>
      </c>
      <c r="L305" s="2"/>
    </row>
    <row r="306" spans="1:12" x14ac:dyDescent="0.35">
      <c r="A306" s="2" t="s">
        <v>110</v>
      </c>
      <c r="B306" s="2" t="s">
        <v>111</v>
      </c>
      <c r="C306" s="2" t="s">
        <v>91</v>
      </c>
      <c r="D306" s="2" t="s">
        <v>29</v>
      </c>
      <c r="E306" s="2">
        <v>4</v>
      </c>
      <c r="F306" s="20">
        <v>0.155</v>
      </c>
      <c r="G306" s="2" t="s">
        <v>206</v>
      </c>
      <c r="H306" s="2">
        <v>170</v>
      </c>
      <c r="I306" s="2" t="s">
        <v>749</v>
      </c>
      <c r="J306" s="5">
        <v>413.17</v>
      </c>
      <c r="K306" s="2">
        <v>3</v>
      </c>
      <c r="L306" s="2"/>
    </row>
    <row r="307" spans="1:12" x14ac:dyDescent="0.35">
      <c r="A307" s="2" t="s">
        <v>110</v>
      </c>
      <c r="B307" s="2" t="s">
        <v>111</v>
      </c>
      <c r="C307" s="2" t="s">
        <v>91</v>
      </c>
      <c r="D307" s="2" t="s">
        <v>29</v>
      </c>
      <c r="E307" s="2">
        <v>4</v>
      </c>
      <c r="F307" s="20">
        <v>0.155</v>
      </c>
      <c r="G307" s="2" t="s">
        <v>42</v>
      </c>
      <c r="H307" s="2">
        <v>400</v>
      </c>
      <c r="I307" s="2" t="s">
        <v>774</v>
      </c>
      <c r="J307" s="5">
        <v>3571.3</v>
      </c>
      <c r="K307" s="2">
        <v>3</v>
      </c>
      <c r="L307" s="2"/>
    </row>
    <row r="308" spans="1:12" x14ac:dyDescent="0.35">
      <c r="A308" s="2" t="s">
        <v>110</v>
      </c>
      <c r="B308" s="2" t="s">
        <v>111</v>
      </c>
      <c r="C308" s="2" t="s">
        <v>91</v>
      </c>
      <c r="D308" s="2" t="s">
        <v>31</v>
      </c>
      <c r="E308" s="2">
        <v>3</v>
      </c>
      <c r="F308" s="20">
        <v>0.14099999999999999</v>
      </c>
      <c r="G308" s="2" t="s">
        <v>207</v>
      </c>
      <c r="H308" s="2">
        <v>182.03</v>
      </c>
      <c r="I308" s="2" t="s">
        <v>777</v>
      </c>
      <c r="J308" s="5">
        <v>182.03</v>
      </c>
      <c r="K308" s="2">
        <v>3</v>
      </c>
      <c r="L308" s="2"/>
    </row>
    <row r="309" spans="1:12" x14ac:dyDescent="0.35">
      <c r="A309" s="2" t="s">
        <v>110</v>
      </c>
      <c r="B309" s="2" t="s">
        <v>111</v>
      </c>
      <c r="C309" s="2" t="s">
        <v>91</v>
      </c>
      <c r="D309" s="2" t="s">
        <v>29</v>
      </c>
      <c r="E309" s="2">
        <v>3</v>
      </c>
      <c r="F309" s="20">
        <v>0.20100000000000001</v>
      </c>
      <c r="G309" s="2" t="s">
        <v>206</v>
      </c>
      <c r="H309" s="2">
        <v>222</v>
      </c>
      <c r="I309" s="2" t="s">
        <v>749</v>
      </c>
      <c r="J309" s="5">
        <v>539.55999999999995</v>
      </c>
      <c r="K309" s="2">
        <v>3</v>
      </c>
      <c r="L309" s="2"/>
    </row>
    <row r="310" spans="1:12" x14ac:dyDescent="0.35">
      <c r="A310" s="2" t="s">
        <v>110</v>
      </c>
      <c r="B310" s="2" t="s">
        <v>111</v>
      </c>
      <c r="C310" s="2" t="s">
        <v>91</v>
      </c>
      <c r="D310" s="2" t="s">
        <v>29</v>
      </c>
      <c r="E310" s="2">
        <v>4</v>
      </c>
      <c r="F310" s="20">
        <v>0.155</v>
      </c>
      <c r="G310" s="2" t="s">
        <v>207</v>
      </c>
      <c r="H310" s="2">
        <v>218.99</v>
      </c>
      <c r="I310" s="2" t="s">
        <v>777</v>
      </c>
      <c r="J310" s="5">
        <v>218.99</v>
      </c>
      <c r="K310" s="2">
        <v>3</v>
      </c>
      <c r="L310" s="2"/>
    </row>
    <row r="311" spans="1:12" x14ac:dyDescent="0.35">
      <c r="A311" s="2" t="s">
        <v>112</v>
      </c>
      <c r="B311" s="2" t="s">
        <v>798</v>
      </c>
      <c r="C311" s="2" t="s">
        <v>91</v>
      </c>
      <c r="D311" s="2" t="s">
        <v>29</v>
      </c>
      <c r="E311" s="2">
        <v>1</v>
      </c>
      <c r="F311" s="20">
        <v>3.31</v>
      </c>
      <c r="G311" s="2" t="s">
        <v>208</v>
      </c>
      <c r="H311" s="2">
        <v>49.65</v>
      </c>
      <c r="I311" s="2" t="s">
        <v>760</v>
      </c>
      <c r="J311" s="5">
        <v>571.20000000000005</v>
      </c>
      <c r="K311" s="2">
        <v>2</v>
      </c>
      <c r="L311" s="2"/>
    </row>
    <row r="312" spans="1:12" x14ac:dyDescent="0.35">
      <c r="A312" s="2" t="s">
        <v>112</v>
      </c>
      <c r="B312" s="2" t="s">
        <v>798</v>
      </c>
      <c r="C312" s="2" t="s">
        <v>91</v>
      </c>
      <c r="D312" s="2" t="s">
        <v>29</v>
      </c>
      <c r="E312" s="2">
        <v>1</v>
      </c>
      <c r="F312" s="20">
        <v>3.31</v>
      </c>
      <c r="G312" s="2" t="s">
        <v>209</v>
      </c>
      <c r="H312" s="2">
        <v>27.585000000000001</v>
      </c>
      <c r="I312" s="2" t="s">
        <v>760</v>
      </c>
      <c r="J312" s="5">
        <v>1117.44</v>
      </c>
      <c r="K312" s="2">
        <v>2</v>
      </c>
      <c r="L312" s="2"/>
    </row>
    <row r="313" spans="1:12" x14ac:dyDescent="0.35">
      <c r="A313" s="2" t="s">
        <v>112</v>
      </c>
      <c r="B313" s="2" t="s">
        <v>798</v>
      </c>
      <c r="C313" s="2" t="s">
        <v>91</v>
      </c>
      <c r="D313" s="2" t="s">
        <v>29</v>
      </c>
      <c r="E313" s="2">
        <v>1</v>
      </c>
      <c r="F313" s="20">
        <v>3.31</v>
      </c>
      <c r="G313" s="2" t="s">
        <v>210</v>
      </c>
      <c r="H313" s="2">
        <v>1930.95</v>
      </c>
      <c r="I313" s="2" t="s">
        <v>760</v>
      </c>
      <c r="J313" s="5">
        <v>3034.66</v>
      </c>
      <c r="K313" s="2">
        <v>2</v>
      </c>
      <c r="L313" s="2"/>
    </row>
    <row r="314" spans="1:12" x14ac:dyDescent="0.35">
      <c r="A314" s="2" t="s">
        <v>112</v>
      </c>
      <c r="B314" s="2" t="s">
        <v>798</v>
      </c>
      <c r="C314" s="2" t="s">
        <v>91</v>
      </c>
      <c r="D314" s="2" t="s">
        <v>29</v>
      </c>
      <c r="E314" s="2">
        <v>1</v>
      </c>
      <c r="F314" s="20">
        <v>3.31</v>
      </c>
      <c r="G314" s="2" t="s">
        <v>212</v>
      </c>
      <c r="H314" s="2">
        <v>26.48</v>
      </c>
      <c r="I314" s="2" t="s">
        <v>766</v>
      </c>
      <c r="J314" s="5">
        <v>300.35000000000002</v>
      </c>
      <c r="K314" s="2">
        <v>2</v>
      </c>
      <c r="L314" s="2"/>
    </row>
    <row r="315" spans="1:12" x14ac:dyDescent="0.35">
      <c r="A315" s="2" t="s">
        <v>112</v>
      </c>
      <c r="B315" s="2" t="s">
        <v>798</v>
      </c>
      <c r="C315" s="2" t="s">
        <v>91</v>
      </c>
      <c r="D315" s="2" t="s">
        <v>29</v>
      </c>
      <c r="E315" s="2">
        <v>1</v>
      </c>
      <c r="F315" s="20">
        <v>3.31</v>
      </c>
      <c r="G315" s="2" t="s">
        <v>206</v>
      </c>
      <c r="H315" s="2">
        <v>5517</v>
      </c>
      <c r="I315" s="2" t="s">
        <v>749</v>
      </c>
      <c r="J315" s="5">
        <v>13408.7</v>
      </c>
      <c r="K315" s="2">
        <v>2</v>
      </c>
      <c r="L315" s="2"/>
    </row>
    <row r="316" spans="1:12" x14ac:dyDescent="0.35">
      <c r="A316" s="2" t="s">
        <v>112</v>
      </c>
      <c r="B316" s="2" t="s">
        <v>798</v>
      </c>
      <c r="C316" s="2" t="s">
        <v>91</v>
      </c>
      <c r="D316" s="2" t="s">
        <v>29</v>
      </c>
      <c r="E316" s="2">
        <v>1</v>
      </c>
      <c r="F316" s="20">
        <v>3.31</v>
      </c>
      <c r="G316" s="2" t="s">
        <v>211</v>
      </c>
      <c r="H316" s="2">
        <v>17</v>
      </c>
      <c r="I316" s="2" t="s">
        <v>780</v>
      </c>
      <c r="J316" s="5">
        <v>3240.94</v>
      </c>
      <c r="K316" s="2">
        <v>2</v>
      </c>
      <c r="L316" s="2"/>
    </row>
    <row r="317" spans="1:12" x14ac:dyDescent="0.35">
      <c r="A317" s="2" t="s">
        <v>112</v>
      </c>
      <c r="B317" s="2" t="s">
        <v>798</v>
      </c>
      <c r="C317" s="2" t="s">
        <v>91</v>
      </c>
      <c r="D317" s="2" t="s">
        <v>29</v>
      </c>
      <c r="E317" s="2">
        <v>1</v>
      </c>
      <c r="F317" s="20">
        <v>3.31</v>
      </c>
      <c r="G317" s="2" t="s">
        <v>207</v>
      </c>
      <c r="H317" s="2">
        <v>4530.33</v>
      </c>
      <c r="I317" s="2" t="s">
        <v>777</v>
      </c>
      <c r="J317" s="5">
        <v>4530.33</v>
      </c>
      <c r="K317" s="2">
        <v>2</v>
      </c>
      <c r="L317" s="2"/>
    </row>
    <row r="318" spans="1:12" x14ac:dyDescent="0.35">
      <c r="A318" s="2" t="s">
        <v>112</v>
      </c>
      <c r="B318" s="2" t="s">
        <v>798</v>
      </c>
      <c r="C318" s="2" t="s">
        <v>91</v>
      </c>
      <c r="D318" s="2" t="s">
        <v>31</v>
      </c>
      <c r="E318" s="2">
        <v>1</v>
      </c>
      <c r="F318" s="20">
        <v>0.4</v>
      </c>
      <c r="G318" s="2" t="s">
        <v>207</v>
      </c>
      <c r="H318" s="2">
        <v>520.1</v>
      </c>
      <c r="I318" s="2" t="s">
        <v>777</v>
      </c>
      <c r="J318" s="5">
        <v>520.1</v>
      </c>
      <c r="K318" s="2">
        <v>2</v>
      </c>
      <c r="L318" s="2"/>
    </row>
    <row r="319" spans="1:12" x14ac:dyDescent="0.35">
      <c r="A319" s="2" t="s">
        <v>799</v>
      </c>
      <c r="B319" s="2" t="s">
        <v>800</v>
      </c>
      <c r="C319" s="2" t="s">
        <v>63</v>
      </c>
      <c r="D319" s="2" t="s">
        <v>29</v>
      </c>
      <c r="E319" s="2">
        <v>1</v>
      </c>
      <c r="F319" s="20">
        <v>2.5000000000000001E-2</v>
      </c>
      <c r="G319" s="2" t="s">
        <v>208</v>
      </c>
      <c r="H319" s="2">
        <v>0.24</v>
      </c>
      <c r="I319" s="2" t="s">
        <v>760</v>
      </c>
      <c r="J319" s="5">
        <v>5.18</v>
      </c>
      <c r="K319" s="2">
        <v>4</v>
      </c>
      <c r="L319" s="2"/>
    </row>
    <row r="320" spans="1:12" x14ac:dyDescent="0.35">
      <c r="A320" s="2" t="s">
        <v>114</v>
      </c>
      <c r="B320" s="2" t="s">
        <v>800</v>
      </c>
      <c r="C320" s="2" t="s">
        <v>63</v>
      </c>
      <c r="D320" s="2" t="s">
        <v>29</v>
      </c>
      <c r="E320" s="2">
        <v>1</v>
      </c>
      <c r="F320" s="20">
        <v>2.5000000000000001E-2</v>
      </c>
      <c r="G320" s="2" t="s">
        <v>210</v>
      </c>
      <c r="H320" s="2">
        <v>1.05</v>
      </c>
      <c r="I320" s="2" t="s">
        <v>760</v>
      </c>
      <c r="J320" s="5">
        <v>11</v>
      </c>
      <c r="K320" s="2">
        <v>4</v>
      </c>
      <c r="L320" s="2"/>
    </row>
    <row r="321" spans="1:12" x14ac:dyDescent="0.35">
      <c r="A321" s="2" t="s">
        <v>114</v>
      </c>
      <c r="B321" s="2" t="s">
        <v>800</v>
      </c>
      <c r="C321" s="2" t="s">
        <v>63</v>
      </c>
      <c r="D321" s="2" t="s">
        <v>29</v>
      </c>
      <c r="E321" s="2">
        <v>1</v>
      </c>
      <c r="F321" s="20">
        <v>2.5000000000000001E-2</v>
      </c>
      <c r="G321" s="2" t="s">
        <v>209</v>
      </c>
      <c r="H321" s="2">
        <v>1.4999999999999999E-2</v>
      </c>
      <c r="I321" s="2" t="s">
        <v>760</v>
      </c>
      <c r="J321" s="5">
        <v>4.05</v>
      </c>
      <c r="K321" s="2">
        <v>4</v>
      </c>
      <c r="L321" s="2"/>
    </row>
    <row r="322" spans="1:12" x14ac:dyDescent="0.35">
      <c r="A322" s="2" t="s">
        <v>114</v>
      </c>
      <c r="B322" s="2" t="s">
        <v>800</v>
      </c>
      <c r="C322" s="2" t="s">
        <v>63</v>
      </c>
      <c r="D322" s="2" t="s">
        <v>29</v>
      </c>
      <c r="E322" s="2">
        <v>1</v>
      </c>
      <c r="F322" s="20">
        <v>2.5000000000000001E-2</v>
      </c>
      <c r="G322" s="2" t="s">
        <v>211</v>
      </c>
      <c r="H322" s="2">
        <v>12</v>
      </c>
      <c r="I322" s="2" t="s">
        <v>780</v>
      </c>
      <c r="J322" s="5">
        <v>2322.46</v>
      </c>
      <c r="K322" s="2">
        <v>4</v>
      </c>
      <c r="L322" s="2"/>
    </row>
    <row r="323" spans="1:12" x14ac:dyDescent="0.35">
      <c r="A323" s="2" t="s">
        <v>114</v>
      </c>
      <c r="B323" s="2" t="s">
        <v>800</v>
      </c>
      <c r="C323" s="2" t="s">
        <v>63</v>
      </c>
      <c r="D323" s="2" t="s">
        <v>29</v>
      </c>
      <c r="E323" s="2">
        <v>1</v>
      </c>
      <c r="F323" s="20">
        <v>2.5000000000000001E-2</v>
      </c>
      <c r="G323" s="2" t="s">
        <v>207</v>
      </c>
      <c r="H323" s="2">
        <v>41.06</v>
      </c>
      <c r="I323" s="2" t="s">
        <v>777</v>
      </c>
      <c r="J323" s="5">
        <v>41.06</v>
      </c>
      <c r="K323" s="2">
        <v>4</v>
      </c>
      <c r="L323" s="2"/>
    </row>
    <row r="324" spans="1:12" x14ac:dyDescent="0.35">
      <c r="A324" s="2" t="s">
        <v>114</v>
      </c>
      <c r="B324" s="2" t="s">
        <v>800</v>
      </c>
      <c r="C324" s="2" t="s">
        <v>63</v>
      </c>
      <c r="D324" s="2" t="s">
        <v>29</v>
      </c>
      <c r="E324" s="2">
        <v>1</v>
      </c>
      <c r="F324" s="20">
        <v>2.5000000000000001E-2</v>
      </c>
      <c r="G324" s="2" t="s">
        <v>42</v>
      </c>
      <c r="H324" s="2">
        <v>25.108000000000001</v>
      </c>
      <c r="I324" s="2" t="s">
        <v>774</v>
      </c>
      <c r="J324" s="5">
        <v>574.76</v>
      </c>
      <c r="K324" s="2">
        <v>4</v>
      </c>
      <c r="L324" s="2"/>
    </row>
    <row r="325" spans="1:12" x14ac:dyDescent="0.35">
      <c r="A325" s="2" t="s">
        <v>114</v>
      </c>
      <c r="B325" s="2" t="s">
        <v>800</v>
      </c>
      <c r="C325" s="2" t="s">
        <v>63</v>
      </c>
      <c r="D325" s="2" t="s">
        <v>29</v>
      </c>
      <c r="E325" s="2">
        <v>1</v>
      </c>
      <c r="F325" s="20">
        <v>2.5000000000000001E-2</v>
      </c>
      <c r="G325" s="2" t="s">
        <v>206</v>
      </c>
      <c r="H325" s="2">
        <v>3</v>
      </c>
      <c r="I325" s="2" t="s">
        <v>749</v>
      </c>
      <c r="J325" s="5">
        <v>48.61</v>
      </c>
      <c r="K325" s="2">
        <v>4</v>
      </c>
      <c r="L325" s="2"/>
    </row>
    <row r="326" spans="1:12" x14ac:dyDescent="0.35">
      <c r="A326" s="2" t="s">
        <v>114</v>
      </c>
      <c r="B326" s="2" t="s">
        <v>800</v>
      </c>
      <c r="C326" s="2" t="s">
        <v>63</v>
      </c>
      <c r="D326" s="2" t="s">
        <v>29</v>
      </c>
      <c r="E326" s="2">
        <v>1</v>
      </c>
      <c r="F326" s="20">
        <v>2.5000000000000001E-2</v>
      </c>
      <c r="G326" s="2" t="s">
        <v>212</v>
      </c>
      <c r="H326" s="2">
        <v>0.24</v>
      </c>
      <c r="I326" s="2" t="s">
        <v>766</v>
      </c>
      <c r="J326" s="5">
        <v>2.72</v>
      </c>
      <c r="K326" s="2">
        <v>4</v>
      </c>
      <c r="L326" s="2"/>
    </row>
    <row r="327" spans="1:12" x14ac:dyDescent="0.35">
      <c r="A327" s="2" t="s">
        <v>114</v>
      </c>
      <c r="B327" s="2" t="s">
        <v>800</v>
      </c>
      <c r="C327" s="2" t="s">
        <v>63</v>
      </c>
      <c r="D327" s="2" t="s">
        <v>29</v>
      </c>
      <c r="E327" s="2">
        <v>2</v>
      </c>
      <c r="F327" s="20">
        <v>0.29399999999999998</v>
      </c>
      <c r="G327" s="2" t="s">
        <v>207</v>
      </c>
      <c r="H327" s="2">
        <v>396.92</v>
      </c>
      <c r="I327" s="2" t="s">
        <v>777</v>
      </c>
      <c r="J327" s="5">
        <v>396.92</v>
      </c>
      <c r="K327" s="2">
        <v>4</v>
      </c>
      <c r="L327" s="2"/>
    </row>
    <row r="328" spans="1:12" x14ac:dyDescent="0.35">
      <c r="A328" s="2" t="s">
        <v>114</v>
      </c>
      <c r="B328" s="2" t="s">
        <v>800</v>
      </c>
      <c r="C328" s="2" t="s">
        <v>63</v>
      </c>
      <c r="D328" s="2" t="s">
        <v>29</v>
      </c>
      <c r="E328" s="2">
        <v>2</v>
      </c>
      <c r="F328" s="20">
        <v>0.29399999999999998</v>
      </c>
      <c r="G328" s="2" t="s">
        <v>42</v>
      </c>
      <c r="H328" s="2">
        <v>211.47800000000001</v>
      </c>
      <c r="I328" s="2" t="s">
        <v>774</v>
      </c>
      <c r="J328" s="5">
        <v>1888.13</v>
      </c>
      <c r="K328" s="2">
        <v>4</v>
      </c>
      <c r="L328" s="2"/>
    </row>
    <row r="329" spans="1:12" x14ac:dyDescent="0.35">
      <c r="A329" s="2" t="s">
        <v>114</v>
      </c>
      <c r="B329" s="2" t="s">
        <v>800</v>
      </c>
      <c r="C329" s="2" t="s">
        <v>63</v>
      </c>
      <c r="D329" s="2" t="s">
        <v>29</v>
      </c>
      <c r="E329" s="2">
        <v>2</v>
      </c>
      <c r="F329" s="20">
        <v>0.29399999999999998</v>
      </c>
      <c r="G329" s="2" t="s">
        <v>206</v>
      </c>
      <c r="H329" s="2">
        <v>245</v>
      </c>
      <c r="I329" s="2" t="s">
        <v>749</v>
      </c>
      <c r="J329" s="5">
        <v>595.46</v>
      </c>
      <c r="K329" s="2">
        <v>4</v>
      </c>
      <c r="L329" s="2"/>
    </row>
    <row r="330" spans="1:12" x14ac:dyDescent="0.35">
      <c r="A330" s="2" t="s">
        <v>114</v>
      </c>
      <c r="B330" s="2" t="s">
        <v>800</v>
      </c>
      <c r="C330" s="2" t="s">
        <v>63</v>
      </c>
      <c r="D330" s="2" t="s">
        <v>29</v>
      </c>
      <c r="E330" s="2">
        <v>2</v>
      </c>
      <c r="F330" s="20">
        <v>0.29399999999999998</v>
      </c>
      <c r="G330" s="2" t="s">
        <v>210</v>
      </c>
      <c r="H330" s="2">
        <v>85.75</v>
      </c>
      <c r="I330" s="2" t="s">
        <v>760</v>
      </c>
      <c r="J330" s="5">
        <v>134.76</v>
      </c>
      <c r="K330" s="2">
        <v>4</v>
      </c>
      <c r="L330" s="2"/>
    </row>
    <row r="331" spans="1:12" x14ac:dyDescent="0.35">
      <c r="A331" s="2" t="s">
        <v>114</v>
      </c>
      <c r="B331" s="2" t="s">
        <v>800</v>
      </c>
      <c r="C331" s="2" t="s">
        <v>63</v>
      </c>
      <c r="D331" s="2" t="s">
        <v>29</v>
      </c>
      <c r="E331" s="2">
        <v>2</v>
      </c>
      <c r="F331" s="20">
        <v>0.29399999999999998</v>
      </c>
      <c r="G331" s="2" t="s">
        <v>209</v>
      </c>
      <c r="H331" s="2">
        <v>1.2250000000000001</v>
      </c>
      <c r="I331" s="2" t="s">
        <v>760</v>
      </c>
      <c r="J331" s="5">
        <v>49.62</v>
      </c>
      <c r="K331" s="2">
        <v>4</v>
      </c>
      <c r="L331" s="2"/>
    </row>
    <row r="332" spans="1:12" x14ac:dyDescent="0.35">
      <c r="A332" s="2" t="s">
        <v>114</v>
      </c>
      <c r="B332" s="2" t="s">
        <v>800</v>
      </c>
      <c r="C332" s="2" t="s">
        <v>63</v>
      </c>
      <c r="D332" s="2" t="s">
        <v>29</v>
      </c>
      <c r="E332" s="2">
        <v>2</v>
      </c>
      <c r="F332" s="20">
        <v>0.29399999999999998</v>
      </c>
      <c r="G332" s="2" t="s">
        <v>208</v>
      </c>
      <c r="H332" s="2">
        <v>4.3499999999999996</v>
      </c>
      <c r="I332" s="2" t="s">
        <v>760</v>
      </c>
      <c r="J332" s="5">
        <v>50.04</v>
      </c>
      <c r="K332" s="2">
        <v>4</v>
      </c>
      <c r="L332" s="2"/>
    </row>
    <row r="333" spans="1:12" x14ac:dyDescent="0.35">
      <c r="A333" s="2" t="s">
        <v>114</v>
      </c>
      <c r="B333" s="2" t="s">
        <v>800</v>
      </c>
      <c r="C333" s="2" t="s">
        <v>63</v>
      </c>
      <c r="D333" s="2" t="s">
        <v>29</v>
      </c>
      <c r="E333" s="2">
        <v>4</v>
      </c>
      <c r="F333" s="20">
        <v>1.2E-2</v>
      </c>
      <c r="G333" s="2" t="s">
        <v>210</v>
      </c>
      <c r="H333" s="2">
        <v>3.5</v>
      </c>
      <c r="I333" s="2" t="s">
        <v>760</v>
      </c>
      <c r="J333" s="5">
        <v>1.57</v>
      </c>
      <c r="K333" s="2">
        <v>4</v>
      </c>
      <c r="L333" s="2"/>
    </row>
    <row r="334" spans="1:12" x14ac:dyDescent="0.35">
      <c r="A334" s="2" t="s">
        <v>114</v>
      </c>
      <c r="B334" s="2" t="s">
        <v>800</v>
      </c>
      <c r="C334" s="2" t="s">
        <v>63</v>
      </c>
      <c r="D334" s="2" t="s">
        <v>29</v>
      </c>
      <c r="E334" s="2">
        <v>3</v>
      </c>
      <c r="F334" s="20">
        <v>3.6999999999999998E-2</v>
      </c>
      <c r="G334" s="2" t="s">
        <v>208</v>
      </c>
      <c r="H334" s="2">
        <v>0.6</v>
      </c>
      <c r="I334" s="2" t="s">
        <v>760</v>
      </c>
      <c r="J334" s="5">
        <v>6.9</v>
      </c>
      <c r="K334" s="2">
        <v>4</v>
      </c>
      <c r="L334" s="2"/>
    </row>
    <row r="335" spans="1:12" x14ac:dyDescent="0.35">
      <c r="A335" s="2" t="s">
        <v>114</v>
      </c>
      <c r="B335" s="2" t="s">
        <v>800</v>
      </c>
      <c r="C335" s="2" t="s">
        <v>63</v>
      </c>
      <c r="D335" s="2" t="s">
        <v>29</v>
      </c>
      <c r="E335" s="2">
        <v>3</v>
      </c>
      <c r="F335" s="20">
        <v>3.6999999999999998E-2</v>
      </c>
      <c r="G335" s="2" t="s">
        <v>209</v>
      </c>
      <c r="H335" s="2">
        <v>0.15</v>
      </c>
      <c r="I335" s="2" t="s">
        <v>760</v>
      </c>
      <c r="J335" s="5">
        <v>6.08</v>
      </c>
      <c r="K335" s="2">
        <v>4</v>
      </c>
      <c r="L335" s="2"/>
    </row>
    <row r="336" spans="1:12" x14ac:dyDescent="0.35">
      <c r="A336" s="2" t="s">
        <v>114</v>
      </c>
      <c r="B336" s="2" t="s">
        <v>800</v>
      </c>
      <c r="C336" s="2" t="s">
        <v>63</v>
      </c>
      <c r="D336" s="2" t="s">
        <v>29</v>
      </c>
      <c r="E336" s="2">
        <v>9</v>
      </c>
      <c r="F336" s="20">
        <v>4.2999999999999997E-2</v>
      </c>
      <c r="G336" s="2" t="s">
        <v>42</v>
      </c>
      <c r="H336" s="2">
        <v>82.864000000000004</v>
      </c>
      <c r="I336" s="2" t="s">
        <v>774</v>
      </c>
      <c r="J336" s="5">
        <v>739.83</v>
      </c>
      <c r="K336" s="2">
        <v>4</v>
      </c>
      <c r="L336" s="2"/>
    </row>
    <row r="337" spans="1:12" x14ac:dyDescent="0.35">
      <c r="A337" s="2" t="s">
        <v>114</v>
      </c>
      <c r="B337" s="2" t="s">
        <v>800</v>
      </c>
      <c r="C337" s="2" t="s">
        <v>63</v>
      </c>
      <c r="D337" s="2" t="s">
        <v>29</v>
      </c>
      <c r="E337" s="2">
        <v>9</v>
      </c>
      <c r="F337" s="20">
        <v>4.2999999999999997E-2</v>
      </c>
      <c r="G337" s="2" t="s">
        <v>206</v>
      </c>
      <c r="H337" s="2">
        <v>35</v>
      </c>
      <c r="I337" s="2" t="s">
        <v>749</v>
      </c>
      <c r="J337" s="5">
        <v>85.07</v>
      </c>
      <c r="K337" s="2">
        <v>4</v>
      </c>
      <c r="L337" s="2"/>
    </row>
    <row r="338" spans="1:12" x14ac:dyDescent="0.35">
      <c r="A338" s="2" t="s">
        <v>114</v>
      </c>
      <c r="B338" s="2" t="s">
        <v>800</v>
      </c>
      <c r="C338" s="2" t="s">
        <v>63</v>
      </c>
      <c r="D338" s="2" t="s">
        <v>29</v>
      </c>
      <c r="E338" s="2">
        <v>9</v>
      </c>
      <c r="F338" s="20">
        <v>4.2999999999999997E-2</v>
      </c>
      <c r="G338" s="2" t="s">
        <v>210</v>
      </c>
      <c r="H338" s="2">
        <v>12.25</v>
      </c>
      <c r="I338" s="2" t="s">
        <v>760</v>
      </c>
      <c r="J338" s="5">
        <v>19.25</v>
      </c>
      <c r="K338" s="2">
        <v>4</v>
      </c>
      <c r="L338" s="2"/>
    </row>
    <row r="339" spans="1:12" x14ac:dyDescent="0.35">
      <c r="A339" s="2" t="s">
        <v>114</v>
      </c>
      <c r="B339" s="2" t="s">
        <v>800</v>
      </c>
      <c r="C339" s="2" t="s">
        <v>63</v>
      </c>
      <c r="D339" s="2" t="s">
        <v>29</v>
      </c>
      <c r="E339" s="2">
        <v>9</v>
      </c>
      <c r="F339" s="20">
        <v>4.2999999999999997E-2</v>
      </c>
      <c r="G339" s="2" t="s">
        <v>208</v>
      </c>
      <c r="H339" s="2">
        <v>0.6</v>
      </c>
      <c r="I339" s="2" t="s">
        <v>760</v>
      </c>
      <c r="J339" s="5">
        <v>6.9</v>
      </c>
      <c r="K339" s="2">
        <v>4</v>
      </c>
      <c r="L339" s="2"/>
    </row>
    <row r="340" spans="1:12" x14ac:dyDescent="0.35">
      <c r="A340" s="2" t="s">
        <v>114</v>
      </c>
      <c r="B340" s="2" t="s">
        <v>800</v>
      </c>
      <c r="C340" s="2" t="s">
        <v>63</v>
      </c>
      <c r="D340" s="2" t="s">
        <v>29</v>
      </c>
      <c r="E340" s="2">
        <v>8</v>
      </c>
      <c r="F340" s="20">
        <v>4.3999999999999997E-2</v>
      </c>
      <c r="G340" s="2" t="s">
        <v>212</v>
      </c>
      <c r="H340" s="2">
        <v>0.32</v>
      </c>
      <c r="I340" s="2" t="s">
        <v>766</v>
      </c>
      <c r="J340" s="5">
        <v>3.63</v>
      </c>
      <c r="K340" s="2">
        <v>4</v>
      </c>
      <c r="L340" s="2"/>
    </row>
    <row r="341" spans="1:12" x14ac:dyDescent="0.35">
      <c r="A341" s="2" t="s">
        <v>114</v>
      </c>
      <c r="B341" s="2" t="s">
        <v>800</v>
      </c>
      <c r="C341" s="2" t="s">
        <v>63</v>
      </c>
      <c r="D341" s="2" t="s">
        <v>29</v>
      </c>
      <c r="E341" s="2">
        <v>8</v>
      </c>
      <c r="F341" s="20">
        <v>4.3999999999999997E-2</v>
      </c>
      <c r="G341" s="2" t="s">
        <v>207</v>
      </c>
      <c r="H341" s="2">
        <v>54.75</v>
      </c>
      <c r="I341" s="2" t="s">
        <v>777</v>
      </c>
      <c r="J341" s="5">
        <v>54.75</v>
      </c>
      <c r="K341" s="2">
        <v>4</v>
      </c>
      <c r="L341" s="2"/>
    </row>
    <row r="342" spans="1:12" x14ac:dyDescent="0.35">
      <c r="A342" s="2" t="s">
        <v>114</v>
      </c>
      <c r="B342" s="2" t="s">
        <v>800</v>
      </c>
      <c r="C342" s="2" t="s">
        <v>63</v>
      </c>
      <c r="D342" s="2" t="s">
        <v>29</v>
      </c>
      <c r="E342" s="2">
        <v>8</v>
      </c>
      <c r="F342" s="20">
        <v>4.3999999999999997E-2</v>
      </c>
      <c r="G342" s="2" t="s">
        <v>42</v>
      </c>
      <c r="H342" s="2">
        <v>79.004999999999995</v>
      </c>
      <c r="I342" s="2" t="s">
        <v>774</v>
      </c>
      <c r="J342" s="5">
        <v>705.38</v>
      </c>
      <c r="K342" s="2">
        <v>4</v>
      </c>
      <c r="L342" s="2"/>
    </row>
    <row r="343" spans="1:12" x14ac:dyDescent="0.35">
      <c r="A343" s="2" t="s">
        <v>114</v>
      </c>
      <c r="B343" s="2" t="s">
        <v>800</v>
      </c>
      <c r="C343" s="2" t="s">
        <v>63</v>
      </c>
      <c r="D343" s="2" t="s">
        <v>29</v>
      </c>
      <c r="E343" s="2">
        <v>4</v>
      </c>
      <c r="F343" s="20">
        <v>1.2E-2</v>
      </c>
      <c r="G343" s="2" t="s">
        <v>206</v>
      </c>
      <c r="H343" s="2">
        <v>10</v>
      </c>
      <c r="I343" s="2" t="s">
        <v>749</v>
      </c>
      <c r="J343" s="5">
        <v>2.4300000000000002</v>
      </c>
      <c r="K343" s="2">
        <v>4</v>
      </c>
      <c r="L343" s="2"/>
    </row>
    <row r="344" spans="1:12" x14ac:dyDescent="0.35">
      <c r="A344" s="2" t="s">
        <v>114</v>
      </c>
      <c r="B344" s="2" t="s">
        <v>800</v>
      </c>
      <c r="C344" s="2" t="s">
        <v>63</v>
      </c>
      <c r="D344" s="2" t="s">
        <v>29</v>
      </c>
      <c r="E344" s="2">
        <v>5</v>
      </c>
      <c r="F344" s="20">
        <v>5.3999999999999999E-2</v>
      </c>
      <c r="G344" s="2" t="s">
        <v>207</v>
      </c>
      <c r="H344" s="2">
        <v>68.430000000000007</v>
      </c>
      <c r="I344" s="2" t="s">
        <v>777</v>
      </c>
      <c r="J344" s="5">
        <v>68.430000000000007</v>
      </c>
      <c r="K344" s="2">
        <v>4</v>
      </c>
      <c r="L344" s="2"/>
    </row>
    <row r="345" spans="1:12" x14ac:dyDescent="0.35">
      <c r="A345" s="2" t="s">
        <v>114</v>
      </c>
      <c r="B345" s="2" t="s">
        <v>800</v>
      </c>
      <c r="C345" s="2" t="s">
        <v>63</v>
      </c>
      <c r="D345" s="2" t="s">
        <v>29</v>
      </c>
      <c r="E345" s="2">
        <v>9</v>
      </c>
      <c r="F345" s="20">
        <v>4.2999999999999997E-2</v>
      </c>
      <c r="G345" s="2" t="s">
        <v>209</v>
      </c>
      <c r="H345" s="2">
        <v>0.17499999999999999</v>
      </c>
      <c r="I345" s="2" t="s">
        <v>760</v>
      </c>
      <c r="J345" s="5">
        <v>7.09</v>
      </c>
      <c r="K345" s="2">
        <v>4</v>
      </c>
      <c r="L345" s="2"/>
    </row>
    <row r="346" spans="1:12" x14ac:dyDescent="0.35">
      <c r="A346" s="2" t="s">
        <v>114</v>
      </c>
      <c r="B346" s="2" t="s">
        <v>800</v>
      </c>
      <c r="C346" s="2" t="s">
        <v>63</v>
      </c>
      <c r="D346" s="2" t="s">
        <v>29</v>
      </c>
      <c r="E346" s="2">
        <v>9</v>
      </c>
      <c r="F346" s="20">
        <v>4.2999999999999997E-2</v>
      </c>
      <c r="G346" s="2" t="s">
        <v>207</v>
      </c>
      <c r="H346" s="2">
        <v>54.75</v>
      </c>
      <c r="I346" s="2" t="s">
        <v>777</v>
      </c>
      <c r="J346" s="5">
        <v>54.75</v>
      </c>
      <c r="K346" s="2">
        <v>4</v>
      </c>
      <c r="L346" s="2"/>
    </row>
    <row r="347" spans="1:12" x14ac:dyDescent="0.35">
      <c r="A347" s="2" t="s">
        <v>114</v>
      </c>
      <c r="B347" s="2" t="s">
        <v>800</v>
      </c>
      <c r="C347" s="2" t="s">
        <v>63</v>
      </c>
      <c r="D347" s="2" t="s">
        <v>29</v>
      </c>
      <c r="E347" s="2">
        <v>10</v>
      </c>
      <c r="F347" s="20">
        <v>4.0000000000000001E-3</v>
      </c>
      <c r="G347" s="2" t="s">
        <v>209</v>
      </c>
      <c r="H347" s="2">
        <v>1.4999999999999999E-2</v>
      </c>
      <c r="I347" s="2" t="s">
        <v>760</v>
      </c>
      <c r="J347" s="5">
        <v>0.61</v>
      </c>
      <c r="K347" s="2">
        <v>4</v>
      </c>
      <c r="L347" s="2"/>
    </row>
    <row r="348" spans="1:12" x14ac:dyDescent="0.35">
      <c r="A348" s="2" t="s">
        <v>114</v>
      </c>
      <c r="B348" s="2" t="s">
        <v>800</v>
      </c>
      <c r="C348" s="2" t="s">
        <v>63</v>
      </c>
      <c r="D348" s="2" t="s">
        <v>29</v>
      </c>
      <c r="E348" s="2">
        <v>10</v>
      </c>
      <c r="F348" s="20">
        <v>4.0000000000000001E-3</v>
      </c>
      <c r="G348" s="2" t="s">
        <v>210</v>
      </c>
      <c r="H348" s="2">
        <v>1.05</v>
      </c>
      <c r="I348" s="2" t="s">
        <v>760</v>
      </c>
      <c r="J348" s="5">
        <v>1.65</v>
      </c>
      <c r="K348" s="2">
        <v>4</v>
      </c>
      <c r="L348" s="2"/>
    </row>
    <row r="349" spans="1:12" x14ac:dyDescent="0.35">
      <c r="A349" s="2" t="s">
        <v>114</v>
      </c>
      <c r="B349" s="2" t="s">
        <v>800</v>
      </c>
      <c r="C349" s="2" t="s">
        <v>63</v>
      </c>
      <c r="D349" s="2" t="s">
        <v>29</v>
      </c>
      <c r="E349" s="2">
        <v>10</v>
      </c>
      <c r="F349" s="20">
        <v>4.0000000000000001E-3</v>
      </c>
      <c r="G349" s="2" t="s">
        <v>206</v>
      </c>
      <c r="H349" s="2">
        <v>3</v>
      </c>
      <c r="I349" s="2" t="s">
        <v>749</v>
      </c>
      <c r="J349" s="5">
        <v>729</v>
      </c>
      <c r="K349" s="2">
        <v>4</v>
      </c>
      <c r="L349" s="2"/>
    </row>
    <row r="350" spans="1:12" x14ac:dyDescent="0.35">
      <c r="A350" s="2" t="s">
        <v>114</v>
      </c>
      <c r="B350" s="2" t="s">
        <v>800</v>
      </c>
      <c r="C350" s="2" t="s">
        <v>63</v>
      </c>
      <c r="D350" s="2" t="s">
        <v>29</v>
      </c>
      <c r="E350" s="2">
        <v>10</v>
      </c>
      <c r="F350" s="20">
        <v>4.0000000000000001E-3</v>
      </c>
      <c r="G350" s="2" t="s">
        <v>42</v>
      </c>
      <c r="H350" s="2">
        <v>25.108000000000001</v>
      </c>
      <c r="I350" s="2" t="s">
        <v>774</v>
      </c>
      <c r="J350" s="5">
        <v>224.17</v>
      </c>
      <c r="K350" s="2">
        <v>4</v>
      </c>
      <c r="L350" s="2"/>
    </row>
    <row r="351" spans="1:12" x14ac:dyDescent="0.35">
      <c r="A351" s="2" t="s">
        <v>114</v>
      </c>
      <c r="B351" s="2" t="s">
        <v>800</v>
      </c>
      <c r="C351" s="2" t="s">
        <v>63</v>
      </c>
      <c r="D351" s="2" t="s">
        <v>29</v>
      </c>
      <c r="E351" s="2">
        <v>10</v>
      </c>
      <c r="F351" s="20">
        <v>4.0000000000000001E-3</v>
      </c>
      <c r="G351" s="2" t="s">
        <v>207</v>
      </c>
      <c r="H351" s="2">
        <v>0</v>
      </c>
      <c r="I351" s="2" t="s">
        <v>777</v>
      </c>
      <c r="J351" s="5">
        <v>0</v>
      </c>
      <c r="K351" s="2">
        <v>4</v>
      </c>
      <c r="L351" s="2"/>
    </row>
    <row r="352" spans="1:12" x14ac:dyDescent="0.35">
      <c r="A352" s="2" t="s">
        <v>114</v>
      </c>
      <c r="B352" s="2" t="s">
        <v>800</v>
      </c>
      <c r="C352" s="2" t="s">
        <v>63</v>
      </c>
      <c r="D352" s="2" t="s">
        <v>29</v>
      </c>
      <c r="E352" s="2">
        <v>5</v>
      </c>
      <c r="F352" s="20">
        <v>5.3999999999999999E-2</v>
      </c>
      <c r="G352" s="2" t="s">
        <v>42</v>
      </c>
      <c r="H352" s="2">
        <v>45</v>
      </c>
      <c r="I352" s="2" t="s">
        <v>774</v>
      </c>
      <c r="J352" s="5">
        <v>109.37</v>
      </c>
      <c r="K352" s="2">
        <v>4</v>
      </c>
      <c r="L352" s="2"/>
    </row>
    <row r="353" spans="1:12" x14ac:dyDescent="0.35">
      <c r="A353" s="2" t="s">
        <v>114</v>
      </c>
      <c r="B353" s="2" t="s">
        <v>800</v>
      </c>
      <c r="C353" s="2" t="s">
        <v>63</v>
      </c>
      <c r="D353" s="2" t="s">
        <v>29</v>
      </c>
      <c r="E353" s="2">
        <v>5</v>
      </c>
      <c r="F353" s="20">
        <v>5.3999999999999999E-2</v>
      </c>
      <c r="G353" s="2" t="s">
        <v>206</v>
      </c>
      <c r="H353" s="2">
        <v>174.011</v>
      </c>
      <c r="I353" s="2" t="s">
        <v>749</v>
      </c>
      <c r="J353" s="5">
        <v>1553.61</v>
      </c>
      <c r="K353" s="2">
        <v>4</v>
      </c>
      <c r="L353" s="2"/>
    </row>
    <row r="354" spans="1:12" x14ac:dyDescent="0.35">
      <c r="A354" s="2" t="s">
        <v>114</v>
      </c>
      <c r="B354" s="2" t="s">
        <v>800</v>
      </c>
      <c r="C354" s="2" t="s">
        <v>63</v>
      </c>
      <c r="D354" s="2" t="s">
        <v>29</v>
      </c>
      <c r="E354" s="2">
        <v>8</v>
      </c>
      <c r="F354" s="20">
        <v>4.3999999999999997E-2</v>
      </c>
      <c r="G354" s="2" t="s">
        <v>206</v>
      </c>
      <c r="H354" s="2">
        <v>36</v>
      </c>
      <c r="I354" s="2" t="s">
        <v>749</v>
      </c>
      <c r="J354" s="5">
        <v>87.5</v>
      </c>
      <c r="K354" s="2">
        <v>4</v>
      </c>
      <c r="L354" s="2"/>
    </row>
    <row r="355" spans="1:12" x14ac:dyDescent="0.35">
      <c r="A355" s="2" t="s">
        <v>114</v>
      </c>
      <c r="B355" s="2" t="s">
        <v>800</v>
      </c>
      <c r="C355" s="2" t="s">
        <v>63</v>
      </c>
      <c r="D355" s="2" t="s">
        <v>29</v>
      </c>
      <c r="E355" s="2">
        <v>5</v>
      </c>
      <c r="F355" s="20">
        <v>5.3999999999999999E-2</v>
      </c>
      <c r="G355" s="2" t="s">
        <v>209</v>
      </c>
      <c r="H355" s="2">
        <v>0.22500000000000001</v>
      </c>
      <c r="I355" s="2" t="s">
        <v>760</v>
      </c>
      <c r="J355" s="5">
        <v>9.11</v>
      </c>
      <c r="K355" s="2">
        <v>4</v>
      </c>
      <c r="L355" s="2"/>
    </row>
    <row r="356" spans="1:12" x14ac:dyDescent="0.35">
      <c r="A356" s="2" t="s">
        <v>114</v>
      </c>
      <c r="B356" s="2" t="s">
        <v>800</v>
      </c>
      <c r="C356" s="2" t="s">
        <v>63</v>
      </c>
      <c r="D356" s="2" t="s">
        <v>29</v>
      </c>
      <c r="E356" s="2">
        <v>4</v>
      </c>
      <c r="F356" s="20">
        <v>1.2E-2</v>
      </c>
      <c r="G356" s="2" t="s">
        <v>209</v>
      </c>
      <c r="H356" s="2">
        <v>0.05</v>
      </c>
      <c r="I356" s="2" t="s">
        <v>760</v>
      </c>
      <c r="J356" s="5">
        <v>40.51</v>
      </c>
      <c r="K356" s="2">
        <v>4</v>
      </c>
      <c r="L356" s="2"/>
    </row>
    <row r="357" spans="1:12" x14ac:dyDescent="0.35">
      <c r="A357" s="2" t="s">
        <v>114</v>
      </c>
      <c r="B357" s="2" t="s">
        <v>800</v>
      </c>
      <c r="C357" s="2" t="s">
        <v>63</v>
      </c>
      <c r="D357" s="2" t="s">
        <v>29</v>
      </c>
      <c r="E357" s="2">
        <v>4</v>
      </c>
      <c r="F357" s="20">
        <v>1.2E-2</v>
      </c>
      <c r="G357" s="2" t="s">
        <v>208</v>
      </c>
      <c r="H357" s="2">
        <v>0.15</v>
      </c>
      <c r="I357" s="2" t="s">
        <v>760</v>
      </c>
      <c r="J357" s="5">
        <v>11.5</v>
      </c>
      <c r="K357" s="2">
        <v>4</v>
      </c>
      <c r="L357" s="2"/>
    </row>
    <row r="358" spans="1:12" x14ac:dyDescent="0.35">
      <c r="A358" s="2" t="s">
        <v>114</v>
      </c>
      <c r="B358" s="2" t="s">
        <v>800</v>
      </c>
      <c r="C358" s="2" t="s">
        <v>63</v>
      </c>
      <c r="D358" s="2" t="s">
        <v>29</v>
      </c>
      <c r="E358" s="2">
        <v>3</v>
      </c>
      <c r="F358" s="20">
        <v>3.6999999999999998E-2</v>
      </c>
      <c r="G358" s="2" t="s">
        <v>207</v>
      </c>
      <c r="H358" s="2">
        <v>54.75</v>
      </c>
      <c r="I358" s="2" t="s">
        <v>777</v>
      </c>
      <c r="J358" s="5">
        <v>54.75</v>
      </c>
      <c r="K358" s="2">
        <v>4</v>
      </c>
      <c r="L358" s="2"/>
    </row>
    <row r="359" spans="1:12" x14ac:dyDescent="0.35">
      <c r="A359" s="2" t="s">
        <v>114</v>
      </c>
      <c r="B359" s="2" t="s">
        <v>800</v>
      </c>
      <c r="C359" s="2" t="s">
        <v>63</v>
      </c>
      <c r="D359" s="2" t="s">
        <v>29</v>
      </c>
      <c r="E359" s="2">
        <v>3</v>
      </c>
      <c r="F359" s="20">
        <v>3.6999999999999998E-2</v>
      </c>
      <c r="G359" s="2" t="s">
        <v>42</v>
      </c>
      <c r="H359" s="2">
        <v>73.641999999999996</v>
      </c>
      <c r="I359" s="2" t="s">
        <v>774</v>
      </c>
      <c r="J359" s="5">
        <v>657.49</v>
      </c>
      <c r="K359" s="2">
        <v>4</v>
      </c>
      <c r="L359" s="2"/>
    </row>
    <row r="360" spans="1:12" x14ac:dyDescent="0.35">
      <c r="A360" s="2" t="s">
        <v>114</v>
      </c>
      <c r="B360" s="2" t="s">
        <v>800</v>
      </c>
      <c r="C360" s="2" t="s">
        <v>63</v>
      </c>
      <c r="D360" s="2" t="s">
        <v>29</v>
      </c>
      <c r="E360" s="2">
        <v>3</v>
      </c>
      <c r="F360" s="20">
        <v>3.6999999999999998E-2</v>
      </c>
      <c r="G360" s="2" t="s">
        <v>206</v>
      </c>
      <c r="H360" s="2">
        <v>30</v>
      </c>
      <c r="I360" s="2" t="s">
        <v>749</v>
      </c>
      <c r="J360" s="5">
        <v>72.91</v>
      </c>
      <c r="K360" s="2">
        <v>4</v>
      </c>
      <c r="L360" s="2"/>
    </row>
    <row r="361" spans="1:12" x14ac:dyDescent="0.35">
      <c r="A361" s="2" t="s">
        <v>114</v>
      </c>
      <c r="B361" s="2" t="s">
        <v>800</v>
      </c>
      <c r="C361" s="2" t="s">
        <v>63</v>
      </c>
      <c r="D361" s="2" t="s">
        <v>29</v>
      </c>
      <c r="E361" s="2">
        <v>3</v>
      </c>
      <c r="F361" s="20">
        <v>3.6999999999999998E-2</v>
      </c>
      <c r="G361" s="2" t="s">
        <v>210</v>
      </c>
      <c r="H361" s="2">
        <v>10.5</v>
      </c>
      <c r="I361" s="2" t="s">
        <v>760</v>
      </c>
      <c r="J361" s="5">
        <v>16.5</v>
      </c>
      <c r="K361" s="2">
        <v>4</v>
      </c>
      <c r="L361" s="2"/>
    </row>
    <row r="362" spans="1:12" x14ac:dyDescent="0.35">
      <c r="A362" s="2" t="s">
        <v>114</v>
      </c>
      <c r="B362" s="2" t="s">
        <v>800</v>
      </c>
      <c r="C362" s="2" t="s">
        <v>63</v>
      </c>
      <c r="D362" s="2" t="s">
        <v>29</v>
      </c>
      <c r="E362" s="2">
        <v>6</v>
      </c>
      <c r="F362" s="20">
        <v>7.5999999999999998E-2</v>
      </c>
      <c r="G362" s="2" t="s">
        <v>208</v>
      </c>
      <c r="H362" s="2">
        <v>1.2</v>
      </c>
      <c r="I362" s="2" t="s">
        <v>760</v>
      </c>
      <c r="J362" s="5">
        <v>13.81</v>
      </c>
      <c r="K362" s="2">
        <v>4</v>
      </c>
      <c r="L362" s="2"/>
    </row>
    <row r="363" spans="1:12" x14ac:dyDescent="0.35">
      <c r="A363" s="2" t="s">
        <v>114</v>
      </c>
      <c r="B363" s="2" t="s">
        <v>800</v>
      </c>
      <c r="C363" s="2" t="s">
        <v>63</v>
      </c>
      <c r="D363" s="2" t="s">
        <v>29</v>
      </c>
      <c r="E363" s="2">
        <v>6</v>
      </c>
      <c r="F363" s="20">
        <v>7.5999999999999998E-2</v>
      </c>
      <c r="G363" s="2" t="s">
        <v>209</v>
      </c>
      <c r="H363" s="2">
        <v>0.315</v>
      </c>
      <c r="I363" s="2" t="s">
        <v>760</v>
      </c>
      <c r="J363" s="5">
        <v>12.76</v>
      </c>
      <c r="K363" s="2">
        <v>4</v>
      </c>
      <c r="L363" s="2"/>
    </row>
    <row r="364" spans="1:12" x14ac:dyDescent="0.35">
      <c r="A364" s="2" t="s">
        <v>114</v>
      </c>
      <c r="B364" s="2" t="s">
        <v>800</v>
      </c>
      <c r="C364" s="2" t="s">
        <v>63</v>
      </c>
      <c r="D364" s="2" t="s">
        <v>29</v>
      </c>
      <c r="E364" s="2">
        <v>5</v>
      </c>
      <c r="F364" s="20">
        <v>5.3999999999999999E-2</v>
      </c>
      <c r="G364" s="2" t="s">
        <v>210</v>
      </c>
      <c r="H364" s="2">
        <v>15.75</v>
      </c>
      <c r="I364" s="2" t="s">
        <v>760</v>
      </c>
      <c r="J364" s="5">
        <v>24.75</v>
      </c>
      <c r="K364" s="2">
        <v>4</v>
      </c>
      <c r="L364" s="2"/>
    </row>
    <row r="365" spans="1:12" x14ac:dyDescent="0.35">
      <c r="A365" s="2" t="s">
        <v>114</v>
      </c>
      <c r="B365" s="2" t="s">
        <v>800</v>
      </c>
      <c r="C365" s="2" t="s">
        <v>63</v>
      </c>
      <c r="D365" s="2" t="s">
        <v>29</v>
      </c>
      <c r="E365" s="2">
        <v>6</v>
      </c>
      <c r="F365" s="20">
        <v>7.5999999999999998E-2</v>
      </c>
      <c r="G365" s="2" t="s">
        <v>206</v>
      </c>
      <c r="H365" s="2">
        <v>63</v>
      </c>
      <c r="I365" s="2" t="s">
        <v>749</v>
      </c>
      <c r="J365" s="5">
        <v>153.12</v>
      </c>
      <c r="K365" s="2">
        <v>4</v>
      </c>
      <c r="L365" s="2"/>
    </row>
    <row r="366" spans="1:12" x14ac:dyDescent="0.35">
      <c r="A366" s="2" t="s">
        <v>114</v>
      </c>
      <c r="B366" s="2" t="s">
        <v>800</v>
      </c>
      <c r="C366" s="2" t="s">
        <v>63</v>
      </c>
      <c r="D366" s="2" t="s">
        <v>29</v>
      </c>
      <c r="E366" s="2">
        <v>6</v>
      </c>
      <c r="F366" s="20">
        <v>7.5999999999999998E-2</v>
      </c>
      <c r="G366" s="2" t="s">
        <v>42</v>
      </c>
      <c r="H366" s="2">
        <v>114.526</v>
      </c>
      <c r="I366" s="2" t="s">
        <v>774</v>
      </c>
      <c r="J366" s="5">
        <v>1022.52</v>
      </c>
      <c r="K366" s="2">
        <v>4</v>
      </c>
      <c r="L366" s="2"/>
    </row>
    <row r="367" spans="1:12" x14ac:dyDescent="0.35">
      <c r="A367" s="2" t="s">
        <v>114</v>
      </c>
      <c r="B367" s="2" t="s">
        <v>800</v>
      </c>
      <c r="C367" s="2" t="s">
        <v>63</v>
      </c>
      <c r="D367" s="2" t="s">
        <v>29</v>
      </c>
      <c r="E367" s="2">
        <v>6</v>
      </c>
      <c r="F367" s="20">
        <v>7.5999999999999998E-2</v>
      </c>
      <c r="G367" s="2" t="s">
        <v>207</v>
      </c>
      <c r="H367" s="2">
        <v>109.49</v>
      </c>
      <c r="I367" s="2" t="s">
        <v>777</v>
      </c>
      <c r="J367" s="5">
        <v>109.49</v>
      </c>
      <c r="K367" s="2">
        <v>4</v>
      </c>
      <c r="L367" s="2"/>
    </row>
    <row r="368" spans="1:12" x14ac:dyDescent="0.35">
      <c r="A368" s="2" t="s">
        <v>114</v>
      </c>
      <c r="B368" s="2" t="s">
        <v>800</v>
      </c>
      <c r="C368" s="2" t="s">
        <v>63</v>
      </c>
      <c r="D368" s="2" t="s">
        <v>29</v>
      </c>
      <c r="E368" s="2">
        <v>7</v>
      </c>
      <c r="F368" s="20">
        <v>1.6E-2</v>
      </c>
      <c r="G368" s="2" t="s">
        <v>208</v>
      </c>
      <c r="H368" s="2">
        <v>0.6</v>
      </c>
      <c r="I368" s="2" t="s">
        <v>760</v>
      </c>
      <c r="J368" s="5">
        <v>3.45</v>
      </c>
      <c r="K368" s="2">
        <v>4</v>
      </c>
      <c r="L368" s="2"/>
    </row>
    <row r="369" spans="1:12" x14ac:dyDescent="0.35">
      <c r="A369" s="2" t="s">
        <v>114</v>
      </c>
      <c r="B369" s="2" t="s">
        <v>800</v>
      </c>
      <c r="C369" s="2" t="s">
        <v>63</v>
      </c>
      <c r="D369" s="2" t="s">
        <v>29</v>
      </c>
      <c r="E369" s="2">
        <v>6</v>
      </c>
      <c r="F369" s="20">
        <v>7.5999999999999998E-2</v>
      </c>
      <c r="G369" s="2" t="s">
        <v>210</v>
      </c>
      <c r="H369" s="2">
        <v>22.05</v>
      </c>
      <c r="I369" s="2" t="s">
        <v>760</v>
      </c>
      <c r="J369" s="5">
        <v>34.65</v>
      </c>
      <c r="K369" s="2">
        <v>4</v>
      </c>
      <c r="L369" s="2"/>
    </row>
    <row r="370" spans="1:12" x14ac:dyDescent="0.35">
      <c r="A370" s="2" t="s">
        <v>114</v>
      </c>
      <c r="B370" s="2" t="s">
        <v>800</v>
      </c>
      <c r="C370" s="2" t="s">
        <v>63</v>
      </c>
      <c r="D370" s="2" t="s">
        <v>29</v>
      </c>
      <c r="E370" s="2">
        <v>5</v>
      </c>
      <c r="F370" s="20">
        <v>5.3999999999999999E-2</v>
      </c>
      <c r="G370" s="2" t="s">
        <v>208</v>
      </c>
      <c r="H370" s="2">
        <v>0.75</v>
      </c>
      <c r="I370" s="2" t="s">
        <v>760</v>
      </c>
      <c r="J370" s="5">
        <v>8.6300000000000008</v>
      </c>
      <c r="K370" s="2">
        <v>4</v>
      </c>
      <c r="L370" s="2"/>
    </row>
    <row r="371" spans="1:12" x14ac:dyDescent="0.35">
      <c r="A371" s="2" t="s">
        <v>114</v>
      </c>
      <c r="B371" s="2" t="s">
        <v>800</v>
      </c>
      <c r="C371" s="2" t="s">
        <v>63</v>
      </c>
      <c r="D371" s="2" t="s">
        <v>29</v>
      </c>
      <c r="E371" s="2">
        <v>7</v>
      </c>
      <c r="F371" s="20">
        <v>1.6E-2</v>
      </c>
      <c r="G371" s="2" t="s">
        <v>210</v>
      </c>
      <c r="H371" s="2">
        <v>4.55</v>
      </c>
      <c r="I371" s="2" t="s">
        <v>760</v>
      </c>
      <c r="J371" s="5">
        <v>7.15</v>
      </c>
      <c r="K371" s="2">
        <v>4</v>
      </c>
      <c r="L371" s="2"/>
    </row>
    <row r="372" spans="1:12" x14ac:dyDescent="0.35">
      <c r="A372" s="2" t="s">
        <v>114</v>
      </c>
      <c r="B372" s="2" t="s">
        <v>800</v>
      </c>
      <c r="C372" s="2" t="s">
        <v>63</v>
      </c>
      <c r="D372" s="2" t="s">
        <v>29</v>
      </c>
      <c r="E372" s="2">
        <v>7</v>
      </c>
      <c r="F372" s="20">
        <v>1.6E-2</v>
      </c>
      <c r="G372" s="2" t="s">
        <v>206</v>
      </c>
      <c r="H372" s="2">
        <v>13</v>
      </c>
      <c r="I372" s="2" t="s">
        <v>749</v>
      </c>
      <c r="J372" s="5">
        <v>31.6</v>
      </c>
      <c r="K372" s="2">
        <v>4</v>
      </c>
      <c r="L372" s="2"/>
    </row>
    <row r="373" spans="1:12" x14ac:dyDescent="0.35">
      <c r="A373" s="2" t="s">
        <v>114</v>
      </c>
      <c r="B373" s="2" t="s">
        <v>800</v>
      </c>
      <c r="C373" s="2" t="s">
        <v>63</v>
      </c>
      <c r="D373" s="2" t="s">
        <v>29</v>
      </c>
      <c r="E373" s="2">
        <v>7</v>
      </c>
      <c r="F373" s="20">
        <v>1.6E-2</v>
      </c>
      <c r="G373" s="2" t="s">
        <v>42</v>
      </c>
      <c r="H373" s="2">
        <v>50.225000000000001</v>
      </c>
      <c r="I373" s="2" t="s">
        <v>774</v>
      </c>
      <c r="J373" s="5">
        <v>448.42</v>
      </c>
      <c r="K373" s="2">
        <v>4</v>
      </c>
      <c r="L373" s="2"/>
    </row>
    <row r="374" spans="1:12" x14ac:dyDescent="0.35">
      <c r="A374" s="2" t="s">
        <v>114</v>
      </c>
      <c r="B374" s="2" t="s">
        <v>800</v>
      </c>
      <c r="C374" s="2" t="s">
        <v>63</v>
      </c>
      <c r="D374" s="2" t="s">
        <v>29</v>
      </c>
      <c r="E374" s="2">
        <v>7</v>
      </c>
      <c r="F374" s="20">
        <v>1.6E-2</v>
      </c>
      <c r="G374" s="2" t="s">
        <v>207</v>
      </c>
      <c r="H374" s="2">
        <v>27.37</v>
      </c>
      <c r="I374" s="2" t="s">
        <v>777</v>
      </c>
      <c r="J374" s="5">
        <v>27.37</v>
      </c>
      <c r="K374" s="2">
        <v>4</v>
      </c>
      <c r="L374" s="2"/>
    </row>
    <row r="375" spans="1:12" x14ac:dyDescent="0.35">
      <c r="A375" s="2" t="s">
        <v>114</v>
      </c>
      <c r="B375" s="2" t="s">
        <v>800</v>
      </c>
      <c r="C375" s="2" t="s">
        <v>63</v>
      </c>
      <c r="D375" s="2" t="s">
        <v>29</v>
      </c>
      <c r="E375" s="2">
        <v>4</v>
      </c>
      <c r="F375" s="20">
        <v>1.2E-2</v>
      </c>
      <c r="G375" s="2" t="s">
        <v>207</v>
      </c>
      <c r="H375" s="2">
        <v>13.69</v>
      </c>
      <c r="I375" s="2" t="s">
        <v>777</v>
      </c>
      <c r="J375" s="5">
        <v>13.69</v>
      </c>
      <c r="K375" s="2">
        <v>4</v>
      </c>
      <c r="L375" s="2"/>
    </row>
    <row r="376" spans="1:12" x14ac:dyDescent="0.35">
      <c r="A376" s="2" t="s">
        <v>114</v>
      </c>
      <c r="B376" s="2" t="s">
        <v>800</v>
      </c>
      <c r="C376" s="2" t="s">
        <v>63</v>
      </c>
      <c r="D376" s="2" t="s">
        <v>29</v>
      </c>
      <c r="E376" s="2">
        <v>4</v>
      </c>
      <c r="F376" s="20">
        <v>1.2E-2</v>
      </c>
      <c r="G376" s="2" t="s">
        <v>42</v>
      </c>
      <c r="H376" s="2">
        <v>45.616</v>
      </c>
      <c r="I376" s="2" t="s">
        <v>774</v>
      </c>
      <c r="J376" s="5">
        <v>8.93</v>
      </c>
      <c r="K376" s="2">
        <v>4</v>
      </c>
      <c r="L376" s="2"/>
    </row>
    <row r="377" spans="1:12" x14ac:dyDescent="0.35">
      <c r="A377" s="2" t="s">
        <v>114</v>
      </c>
      <c r="B377" s="2" t="s">
        <v>800</v>
      </c>
      <c r="C377" s="2" t="s">
        <v>63</v>
      </c>
      <c r="D377" s="2" t="s">
        <v>29</v>
      </c>
      <c r="E377" s="2">
        <v>7</v>
      </c>
      <c r="F377" s="20">
        <v>1.6E-2</v>
      </c>
      <c r="G377" s="2" t="s">
        <v>209</v>
      </c>
      <c r="H377" s="2">
        <v>6.5000000000000002E-2</v>
      </c>
      <c r="I377" s="2" t="s">
        <v>760</v>
      </c>
      <c r="J377" s="5">
        <v>2.63</v>
      </c>
      <c r="K377" s="2">
        <v>4</v>
      </c>
      <c r="L377" s="2"/>
    </row>
    <row r="378" spans="1:12" x14ac:dyDescent="0.35">
      <c r="A378" s="2" t="s">
        <v>114</v>
      </c>
      <c r="B378" s="2" t="s">
        <v>800</v>
      </c>
      <c r="C378" s="2" t="s">
        <v>63</v>
      </c>
      <c r="D378" s="2" t="s">
        <v>29</v>
      </c>
      <c r="E378" s="2">
        <v>8</v>
      </c>
      <c r="F378" s="20">
        <v>4.3999999999999997E-2</v>
      </c>
      <c r="G378" s="2" t="s">
        <v>208</v>
      </c>
      <c r="H378" s="2">
        <v>0.6</v>
      </c>
      <c r="I378" s="2" t="s">
        <v>760</v>
      </c>
      <c r="J378" s="5">
        <v>6.9</v>
      </c>
      <c r="K378" s="2">
        <v>4</v>
      </c>
      <c r="L378" s="2"/>
    </row>
    <row r="379" spans="1:12" x14ac:dyDescent="0.35">
      <c r="A379" s="2" t="s">
        <v>114</v>
      </c>
      <c r="B379" s="2" t="s">
        <v>800</v>
      </c>
      <c r="C379" s="2" t="s">
        <v>63</v>
      </c>
      <c r="D379" s="2" t="s">
        <v>29</v>
      </c>
      <c r="E379" s="2">
        <v>8</v>
      </c>
      <c r="F379" s="20">
        <v>4.3999999999999997E-2</v>
      </c>
      <c r="G379" s="2" t="s">
        <v>209</v>
      </c>
      <c r="H379" s="2">
        <v>0.18</v>
      </c>
      <c r="I379" s="2" t="s">
        <v>760</v>
      </c>
      <c r="J379" s="5">
        <v>7.29</v>
      </c>
      <c r="K379" s="2">
        <v>4</v>
      </c>
      <c r="L379" s="2"/>
    </row>
    <row r="380" spans="1:12" x14ac:dyDescent="0.35">
      <c r="A380" s="2" t="s">
        <v>114</v>
      </c>
      <c r="B380" s="2" t="s">
        <v>800</v>
      </c>
      <c r="C380" s="2" t="s">
        <v>63</v>
      </c>
      <c r="D380" s="2" t="s">
        <v>29</v>
      </c>
      <c r="E380" s="2">
        <v>8</v>
      </c>
      <c r="F380" s="20">
        <v>4.3999999999999997E-2</v>
      </c>
      <c r="G380" s="2" t="s">
        <v>210</v>
      </c>
      <c r="H380" s="2">
        <v>12.6</v>
      </c>
      <c r="I380" s="2" t="s">
        <v>760</v>
      </c>
      <c r="J380" s="5">
        <v>19.8</v>
      </c>
      <c r="K380" s="2">
        <v>4</v>
      </c>
      <c r="L380" s="2"/>
    </row>
    <row r="381" spans="1:12" x14ac:dyDescent="0.35">
      <c r="A381" s="2" t="s">
        <v>23</v>
      </c>
      <c r="B381" s="2" t="s">
        <v>116</v>
      </c>
      <c r="C381" s="2" t="s">
        <v>55</v>
      </c>
      <c r="D381" s="2" t="s">
        <v>29</v>
      </c>
      <c r="E381" s="2">
        <v>1</v>
      </c>
      <c r="F381" s="20">
        <v>0.99</v>
      </c>
      <c r="G381" s="2" t="s">
        <v>208</v>
      </c>
      <c r="H381" s="2">
        <v>14.85</v>
      </c>
      <c r="I381" s="2" t="s">
        <v>760</v>
      </c>
      <c r="J381" s="5">
        <v>170.84</v>
      </c>
      <c r="K381" s="2">
        <v>1</v>
      </c>
      <c r="L381" s="2"/>
    </row>
    <row r="382" spans="1:12" x14ac:dyDescent="0.35">
      <c r="A382" s="2" t="s">
        <v>23</v>
      </c>
      <c r="B382" s="2" t="s">
        <v>116</v>
      </c>
      <c r="C382" s="2" t="s">
        <v>55</v>
      </c>
      <c r="D382" s="2" t="s">
        <v>29</v>
      </c>
      <c r="E382" s="2">
        <v>1</v>
      </c>
      <c r="F382" s="20">
        <v>0.99</v>
      </c>
      <c r="G382" s="2" t="s">
        <v>210</v>
      </c>
      <c r="H382" s="2">
        <v>385</v>
      </c>
      <c r="I382" s="2" t="s">
        <v>760</v>
      </c>
      <c r="J382" s="5">
        <v>605.05999999999995</v>
      </c>
      <c r="K382" s="2">
        <v>1</v>
      </c>
      <c r="L382" s="2"/>
    </row>
    <row r="383" spans="1:12" x14ac:dyDescent="0.35">
      <c r="A383" s="2" t="s">
        <v>23</v>
      </c>
      <c r="B383" s="2" t="s">
        <v>116</v>
      </c>
      <c r="C383" s="2" t="s">
        <v>55</v>
      </c>
      <c r="D383" s="2" t="s">
        <v>29</v>
      </c>
      <c r="E383" s="2">
        <v>1</v>
      </c>
      <c r="F383" s="20">
        <v>0.99</v>
      </c>
      <c r="G383" s="2" t="s">
        <v>209</v>
      </c>
      <c r="H383" s="2">
        <v>5.5</v>
      </c>
      <c r="I383" s="2" t="s">
        <v>760</v>
      </c>
      <c r="J383" s="5">
        <v>222.8</v>
      </c>
      <c r="K383" s="2">
        <v>1</v>
      </c>
      <c r="L383" s="2"/>
    </row>
    <row r="384" spans="1:12" x14ac:dyDescent="0.35">
      <c r="A384" s="2" t="s">
        <v>23</v>
      </c>
      <c r="B384" s="2" t="s">
        <v>116</v>
      </c>
      <c r="C384" s="2" t="s">
        <v>55</v>
      </c>
      <c r="D384" s="2" t="s">
        <v>29</v>
      </c>
      <c r="E384" s="2">
        <v>1</v>
      </c>
      <c r="F384" s="20">
        <v>0.99</v>
      </c>
      <c r="G384" s="2" t="s">
        <v>206</v>
      </c>
      <c r="H384" s="2">
        <v>1100</v>
      </c>
      <c r="I384" s="2" t="s">
        <v>749</v>
      </c>
      <c r="J384" s="5">
        <v>2673.48</v>
      </c>
      <c r="K384" s="2">
        <v>1</v>
      </c>
      <c r="L384" s="2"/>
    </row>
    <row r="385" spans="1:12" x14ac:dyDescent="0.35">
      <c r="A385" s="2" t="s">
        <v>23</v>
      </c>
      <c r="B385" s="2" t="s">
        <v>116</v>
      </c>
      <c r="C385" s="2" t="s">
        <v>55</v>
      </c>
      <c r="D385" s="2" t="s">
        <v>29</v>
      </c>
      <c r="E385" s="2">
        <v>1</v>
      </c>
      <c r="F385" s="20">
        <v>0.99</v>
      </c>
      <c r="G385" s="2" t="s">
        <v>42</v>
      </c>
      <c r="H385" s="2">
        <v>396</v>
      </c>
      <c r="I385" s="2" t="s">
        <v>774</v>
      </c>
      <c r="J385" s="5">
        <v>3535.58</v>
      </c>
      <c r="K385" s="2">
        <v>1</v>
      </c>
      <c r="L385" s="2"/>
    </row>
    <row r="386" spans="1:12" x14ac:dyDescent="0.35">
      <c r="A386" s="2" t="s">
        <v>23</v>
      </c>
      <c r="B386" s="2" t="s">
        <v>116</v>
      </c>
      <c r="C386" s="2" t="s">
        <v>55</v>
      </c>
      <c r="D386" s="2" t="s">
        <v>29</v>
      </c>
      <c r="E386" s="2">
        <v>1</v>
      </c>
      <c r="F386" s="20">
        <v>0.99</v>
      </c>
      <c r="G386" s="2" t="s">
        <v>207</v>
      </c>
      <c r="H386" s="2">
        <v>1354.99</v>
      </c>
      <c r="I386" s="2" t="s">
        <v>777</v>
      </c>
      <c r="J386" s="5">
        <v>1354.99</v>
      </c>
      <c r="K386" s="2">
        <v>1</v>
      </c>
      <c r="L386" s="2"/>
    </row>
    <row r="387" spans="1:12" x14ac:dyDescent="0.35">
      <c r="A387" s="2" t="s">
        <v>23</v>
      </c>
      <c r="B387" s="2" t="s">
        <v>116</v>
      </c>
      <c r="C387" s="2" t="s">
        <v>55</v>
      </c>
      <c r="D387" s="2" t="s">
        <v>29</v>
      </c>
      <c r="E387" s="2">
        <v>1</v>
      </c>
      <c r="F387" s="20">
        <v>0.99</v>
      </c>
      <c r="G387" s="2" t="s">
        <v>211</v>
      </c>
      <c r="H387" s="2">
        <v>22</v>
      </c>
      <c r="I387" s="2" t="s">
        <v>780</v>
      </c>
      <c r="J387" s="5">
        <v>4032.6</v>
      </c>
      <c r="K387" s="2">
        <v>1</v>
      </c>
      <c r="L387" s="2"/>
    </row>
    <row r="388" spans="1:12" x14ac:dyDescent="0.35">
      <c r="A388" s="2" t="s">
        <v>23</v>
      </c>
      <c r="B388" s="2" t="s">
        <v>116</v>
      </c>
      <c r="C388" s="2" t="s">
        <v>55</v>
      </c>
      <c r="D388" s="2" t="s">
        <v>29</v>
      </c>
      <c r="E388" s="2">
        <v>2</v>
      </c>
      <c r="F388" s="20">
        <v>0.59</v>
      </c>
      <c r="G388" s="2" t="s">
        <v>207</v>
      </c>
      <c r="H388" s="2">
        <v>807.52</v>
      </c>
      <c r="I388" s="2" t="s">
        <v>777</v>
      </c>
      <c r="J388" s="5">
        <v>807.52</v>
      </c>
      <c r="K388" s="2">
        <v>1</v>
      </c>
      <c r="L388" s="2"/>
    </row>
    <row r="389" spans="1:12" x14ac:dyDescent="0.35">
      <c r="A389" s="2" t="s">
        <v>23</v>
      </c>
      <c r="B389" s="2" t="s">
        <v>116</v>
      </c>
      <c r="C389" s="2" t="s">
        <v>55</v>
      </c>
      <c r="D389" s="2" t="s">
        <v>29</v>
      </c>
      <c r="E389" s="2">
        <v>2</v>
      </c>
      <c r="F389" s="20">
        <v>0.59</v>
      </c>
      <c r="G389" s="2" t="s">
        <v>42</v>
      </c>
      <c r="H389" s="2">
        <v>236</v>
      </c>
      <c r="I389" s="2" t="s">
        <v>774</v>
      </c>
      <c r="J389" s="5">
        <v>2107.0700000000002</v>
      </c>
      <c r="K389" s="2">
        <v>1</v>
      </c>
      <c r="L389" s="2"/>
    </row>
    <row r="390" spans="1:12" x14ac:dyDescent="0.35">
      <c r="A390" s="2" t="s">
        <v>23</v>
      </c>
      <c r="B390" s="2" t="s">
        <v>116</v>
      </c>
      <c r="C390" s="2" t="s">
        <v>55</v>
      </c>
      <c r="D390" s="2" t="s">
        <v>29</v>
      </c>
      <c r="E390" s="2">
        <v>2</v>
      </c>
      <c r="F390" s="20">
        <v>0.59</v>
      </c>
      <c r="G390" s="2" t="s">
        <v>206</v>
      </c>
      <c r="H390" s="2">
        <v>656</v>
      </c>
      <c r="I390" s="2" t="s">
        <v>749</v>
      </c>
      <c r="J390" s="5">
        <v>1594.36</v>
      </c>
      <c r="K390" s="2">
        <v>1</v>
      </c>
      <c r="L390" s="2"/>
    </row>
    <row r="391" spans="1:12" x14ac:dyDescent="0.35">
      <c r="A391" s="2" t="s">
        <v>23</v>
      </c>
      <c r="B391" s="2" t="s">
        <v>116</v>
      </c>
      <c r="C391" s="2" t="s">
        <v>55</v>
      </c>
      <c r="D391" s="2" t="s">
        <v>29</v>
      </c>
      <c r="E391" s="2">
        <v>2</v>
      </c>
      <c r="F391" s="20">
        <v>0.59</v>
      </c>
      <c r="G391" s="2" t="s">
        <v>210</v>
      </c>
      <c r="H391" s="2">
        <v>229.6</v>
      </c>
      <c r="I391" s="2" t="s">
        <v>760</v>
      </c>
      <c r="J391" s="5">
        <v>360.84</v>
      </c>
      <c r="K391" s="2">
        <v>1</v>
      </c>
      <c r="L391" s="2"/>
    </row>
    <row r="392" spans="1:12" x14ac:dyDescent="0.35">
      <c r="A392" s="2" t="s">
        <v>23</v>
      </c>
      <c r="B392" s="2" t="s">
        <v>116</v>
      </c>
      <c r="C392" s="2" t="s">
        <v>55</v>
      </c>
      <c r="D392" s="2" t="s">
        <v>29</v>
      </c>
      <c r="E392" s="2">
        <v>2</v>
      </c>
      <c r="F392" s="20">
        <v>0.59</v>
      </c>
      <c r="G392" s="2" t="s">
        <v>208</v>
      </c>
      <c r="H392" s="2">
        <v>8.85</v>
      </c>
      <c r="I392" s="2" t="s">
        <v>760</v>
      </c>
      <c r="J392" s="5">
        <v>101.81</v>
      </c>
      <c r="K392" s="2">
        <v>1</v>
      </c>
      <c r="L392" s="2"/>
    </row>
    <row r="393" spans="1:12" x14ac:dyDescent="0.35">
      <c r="A393" s="2" t="s">
        <v>23</v>
      </c>
      <c r="B393" s="2" t="s">
        <v>116</v>
      </c>
      <c r="C393" s="2" t="s">
        <v>55</v>
      </c>
      <c r="D393" s="2" t="s">
        <v>29</v>
      </c>
      <c r="E393" s="2">
        <v>2</v>
      </c>
      <c r="F393" s="20">
        <v>0.59</v>
      </c>
      <c r="G393" s="2" t="s">
        <v>209</v>
      </c>
      <c r="H393" s="2">
        <v>3.28</v>
      </c>
      <c r="I393" s="2" t="s">
        <v>760</v>
      </c>
      <c r="J393" s="5">
        <v>132.87</v>
      </c>
      <c r="K393" s="2">
        <v>1</v>
      </c>
      <c r="L393" s="2"/>
    </row>
    <row r="394" spans="1:12" x14ac:dyDescent="0.35">
      <c r="A394" s="2" t="s">
        <v>117</v>
      </c>
      <c r="B394" s="2" t="s">
        <v>118</v>
      </c>
      <c r="C394" s="2" t="s">
        <v>91</v>
      </c>
      <c r="D394" s="2" t="s">
        <v>29</v>
      </c>
      <c r="E394" s="2">
        <v>1</v>
      </c>
      <c r="F394" s="20">
        <v>0.26</v>
      </c>
      <c r="G394" s="2" t="s">
        <v>208</v>
      </c>
      <c r="H394" s="2">
        <v>3.9</v>
      </c>
      <c r="I394" s="2" t="s">
        <v>760</v>
      </c>
      <c r="J394" s="5">
        <v>44.87</v>
      </c>
      <c r="K394" s="2">
        <v>3</v>
      </c>
      <c r="L394" s="2"/>
    </row>
    <row r="395" spans="1:12" x14ac:dyDescent="0.35">
      <c r="A395" s="2" t="s">
        <v>117</v>
      </c>
      <c r="B395" s="2" t="s">
        <v>118</v>
      </c>
      <c r="C395" s="2" t="s">
        <v>91</v>
      </c>
      <c r="D395" s="2" t="s">
        <v>29</v>
      </c>
      <c r="E395" s="2">
        <v>1</v>
      </c>
      <c r="F395" s="20">
        <v>0.26</v>
      </c>
      <c r="G395" s="2" t="s">
        <v>209</v>
      </c>
      <c r="H395" s="2">
        <v>1.44</v>
      </c>
      <c r="I395" s="2" t="s">
        <v>760</v>
      </c>
      <c r="J395" s="5">
        <v>58.33</v>
      </c>
      <c r="K395" s="2">
        <v>3</v>
      </c>
      <c r="L395" s="2"/>
    </row>
    <row r="396" spans="1:12" x14ac:dyDescent="0.35">
      <c r="A396" s="2" t="s">
        <v>117</v>
      </c>
      <c r="B396" s="2" t="s">
        <v>118</v>
      </c>
      <c r="C396" s="2" t="s">
        <v>91</v>
      </c>
      <c r="D396" s="2" t="s">
        <v>29</v>
      </c>
      <c r="E396" s="2">
        <v>1</v>
      </c>
      <c r="F396" s="20">
        <v>0.26</v>
      </c>
      <c r="G396" s="2" t="s">
        <v>210</v>
      </c>
      <c r="H396" s="2">
        <v>100.8</v>
      </c>
      <c r="I396" s="2" t="s">
        <v>760</v>
      </c>
      <c r="J396" s="5">
        <v>158.41999999999999</v>
      </c>
      <c r="K396" s="2">
        <v>3</v>
      </c>
      <c r="L396" s="2"/>
    </row>
    <row r="397" spans="1:12" x14ac:dyDescent="0.35">
      <c r="A397" s="2" t="s">
        <v>117</v>
      </c>
      <c r="B397" s="2" t="s">
        <v>118</v>
      </c>
      <c r="C397" s="2" t="s">
        <v>91</v>
      </c>
      <c r="D397" s="2" t="s">
        <v>29</v>
      </c>
      <c r="E397" s="2">
        <v>1</v>
      </c>
      <c r="F397" s="20">
        <v>0.26</v>
      </c>
      <c r="G397" s="2" t="s">
        <v>211</v>
      </c>
      <c r="H397" s="2">
        <v>20</v>
      </c>
      <c r="I397" s="2" t="s">
        <v>780</v>
      </c>
      <c r="J397" s="5">
        <v>2807.96</v>
      </c>
      <c r="K397" s="2">
        <v>3</v>
      </c>
      <c r="L397" s="2"/>
    </row>
    <row r="398" spans="1:12" x14ac:dyDescent="0.35">
      <c r="A398" s="2" t="s">
        <v>117</v>
      </c>
      <c r="B398" s="2" t="s">
        <v>118</v>
      </c>
      <c r="C398" s="2" t="s">
        <v>91</v>
      </c>
      <c r="D398" s="2" t="s">
        <v>29</v>
      </c>
      <c r="E398" s="2">
        <v>1</v>
      </c>
      <c r="F398" s="20">
        <v>0.26</v>
      </c>
      <c r="G398" s="2" t="s">
        <v>206</v>
      </c>
      <c r="H398" s="2">
        <v>288</v>
      </c>
      <c r="I398" s="2" t="s">
        <v>749</v>
      </c>
      <c r="J398" s="5">
        <v>699.96</v>
      </c>
      <c r="K398" s="2">
        <v>3</v>
      </c>
      <c r="L398" s="2"/>
    </row>
    <row r="399" spans="1:12" x14ac:dyDescent="0.35">
      <c r="A399" s="2" t="s">
        <v>117</v>
      </c>
      <c r="B399" s="2" t="s">
        <v>118</v>
      </c>
      <c r="C399" s="2" t="s">
        <v>91</v>
      </c>
      <c r="D399" s="2" t="s">
        <v>29</v>
      </c>
      <c r="E399" s="2">
        <v>1</v>
      </c>
      <c r="F399" s="20">
        <v>0.26</v>
      </c>
      <c r="G399" s="2" t="s">
        <v>42</v>
      </c>
      <c r="H399" s="2">
        <v>104</v>
      </c>
      <c r="I399" s="2" t="s">
        <v>774</v>
      </c>
      <c r="J399" s="5">
        <v>928.54</v>
      </c>
      <c r="K399" s="2">
        <v>3</v>
      </c>
      <c r="L399" s="2"/>
    </row>
    <row r="400" spans="1:12" x14ac:dyDescent="0.35">
      <c r="A400" s="2" t="s">
        <v>117</v>
      </c>
      <c r="B400" s="2" t="s">
        <v>118</v>
      </c>
      <c r="C400" s="2" t="s">
        <v>91</v>
      </c>
      <c r="D400" s="2" t="s">
        <v>29</v>
      </c>
      <c r="E400" s="2">
        <v>1</v>
      </c>
      <c r="F400" s="20">
        <v>0.26</v>
      </c>
      <c r="G400" s="2" t="s">
        <v>207</v>
      </c>
      <c r="H400" s="2">
        <v>355.86</v>
      </c>
      <c r="I400" s="2" t="s">
        <v>777</v>
      </c>
      <c r="J400" s="5">
        <v>355.86</v>
      </c>
      <c r="K400" s="2">
        <v>3</v>
      </c>
      <c r="L400" s="2"/>
    </row>
    <row r="401" spans="1:12" x14ac:dyDescent="0.35">
      <c r="A401" s="2" t="s">
        <v>117</v>
      </c>
      <c r="B401" s="2" t="s">
        <v>118</v>
      </c>
      <c r="C401" s="2" t="s">
        <v>91</v>
      </c>
      <c r="D401" s="2" t="s">
        <v>29</v>
      </c>
      <c r="E401" s="2">
        <v>2</v>
      </c>
      <c r="F401" s="20">
        <v>0.24</v>
      </c>
      <c r="G401" s="2" t="s">
        <v>207</v>
      </c>
      <c r="H401" s="2">
        <v>1809.86</v>
      </c>
      <c r="I401" s="2" t="s">
        <v>777</v>
      </c>
      <c r="J401" s="5">
        <v>1809.86</v>
      </c>
      <c r="K401" s="2">
        <v>3</v>
      </c>
      <c r="L401" s="2"/>
    </row>
    <row r="402" spans="1:12" x14ac:dyDescent="0.35">
      <c r="A402" s="2" t="s">
        <v>117</v>
      </c>
      <c r="B402" s="2" t="s">
        <v>118</v>
      </c>
      <c r="C402" s="2" t="s">
        <v>91</v>
      </c>
      <c r="D402" s="2" t="s">
        <v>29</v>
      </c>
      <c r="E402" s="2">
        <v>2</v>
      </c>
      <c r="F402" s="20">
        <v>0.24</v>
      </c>
      <c r="G402" s="2" t="s">
        <v>42</v>
      </c>
      <c r="H402" s="2">
        <v>96</v>
      </c>
      <c r="I402" s="2" t="s">
        <v>774</v>
      </c>
      <c r="J402" s="5">
        <v>857.11</v>
      </c>
      <c r="K402" s="2">
        <v>3</v>
      </c>
      <c r="L402" s="2"/>
    </row>
    <row r="403" spans="1:12" x14ac:dyDescent="0.35">
      <c r="A403" s="2" t="s">
        <v>117</v>
      </c>
      <c r="B403" s="2" t="s">
        <v>118</v>
      </c>
      <c r="C403" s="2" t="s">
        <v>91</v>
      </c>
      <c r="D403" s="2" t="s">
        <v>29</v>
      </c>
      <c r="E403" s="2">
        <v>2</v>
      </c>
      <c r="F403" s="20">
        <v>0.24</v>
      </c>
      <c r="G403" s="2" t="s">
        <v>206</v>
      </c>
      <c r="H403" s="2">
        <v>266</v>
      </c>
      <c r="I403" s="2" t="s">
        <v>749</v>
      </c>
      <c r="J403" s="5">
        <v>646.5</v>
      </c>
      <c r="K403" s="2">
        <v>3</v>
      </c>
      <c r="L403" s="2"/>
    </row>
    <row r="404" spans="1:12" x14ac:dyDescent="0.35">
      <c r="A404" s="2" t="s">
        <v>117</v>
      </c>
      <c r="B404" s="2" t="s">
        <v>118</v>
      </c>
      <c r="C404" s="2" t="s">
        <v>91</v>
      </c>
      <c r="D404" s="2" t="s">
        <v>29</v>
      </c>
      <c r="E404" s="2">
        <v>2</v>
      </c>
      <c r="F404" s="20">
        <v>0.24</v>
      </c>
      <c r="G404" s="2" t="s">
        <v>208</v>
      </c>
      <c r="H404" s="2">
        <v>3.6</v>
      </c>
      <c r="I404" s="2" t="s">
        <v>760</v>
      </c>
      <c r="J404" s="5">
        <v>41.42</v>
      </c>
      <c r="K404" s="2">
        <v>3</v>
      </c>
      <c r="L404" s="2"/>
    </row>
    <row r="405" spans="1:12" x14ac:dyDescent="0.35">
      <c r="A405" s="2" t="s">
        <v>117</v>
      </c>
      <c r="B405" s="2" t="s">
        <v>118</v>
      </c>
      <c r="C405" s="2" t="s">
        <v>91</v>
      </c>
      <c r="D405" s="2" t="s">
        <v>29</v>
      </c>
      <c r="E405" s="2">
        <v>2</v>
      </c>
      <c r="F405" s="20">
        <v>0.24</v>
      </c>
      <c r="G405" s="2" t="s">
        <v>209</v>
      </c>
      <c r="H405" s="2">
        <v>1.33</v>
      </c>
      <c r="I405" s="2" t="s">
        <v>760</v>
      </c>
      <c r="J405" s="5">
        <v>53.88</v>
      </c>
      <c r="K405" s="2">
        <v>3</v>
      </c>
      <c r="L405" s="2"/>
    </row>
    <row r="406" spans="1:12" x14ac:dyDescent="0.35">
      <c r="A406" s="2" t="s">
        <v>117</v>
      </c>
      <c r="B406" s="2" t="s">
        <v>118</v>
      </c>
      <c r="C406" s="2" t="s">
        <v>91</v>
      </c>
      <c r="D406" s="2" t="s">
        <v>29</v>
      </c>
      <c r="E406" s="2">
        <v>2</v>
      </c>
      <c r="F406" s="20">
        <v>0.24</v>
      </c>
      <c r="G406" s="2" t="s">
        <v>210</v>
      </c>
      <c r="H406" s="2">
        <v>93.1</v>
      </c>
      <c r="I406" s="2" t="s">
        <v>760</v>
      </c>
      <c r="J406" s="5">
        <v>146.31</v>
      </c>
      <c r="K406" s="2">
        <v>3</v>
      </c>
      <c r="L406" s="2"/>
    </row>
    <row r="407" spans="1:12" x14ac:dyDescent="0.35">
      <c r="A407" s="2" t="s">
        <v>119</v>
      </c>
      <c r="B407" s="2" t="s">
        <v>801</v>
      </c>
      <c r="C407" s="2" t="s">
        <v>91</v>
      </c>
      <c r="D407" s="2" t="s">
        <v>29</v>
      </c>
      <c r="E407" s="2">
        <v>1</v>
      </c>
      <c r="F407" s="20">
        <v>0.18</v>
      </c>
      <c r="G407" s="2" t="s">
        <v>209</v>
      </c>
      <c r="H407" s="2">
        <v>0.75</v>
      </c>
      <c r="I407" s="2" t="s">
        <v>760</v>
      </c>
      <c r="J407" s="5">
        <v>30.38</v>
      </c>
      <c r="K407" s="2">
        <v>4</v>
      </c>
      <c r="L407" s="2"/>
    </row>
    <row r="408" spans="1:12" x14ac:dyDescent="0.35">
      <c r="A408" s="2" t="s">
        <v>119</v>
      </c>
      <c r="B408" s="2" t="s">
        <v>801</v>
      </c>
      <c r="C408" s="2" t="s">
        <v>91</v>
      </c>
      <c r="D408" s="2" t="s">
        <v>29</v>
      </c>
      <c r="E408" s="2">
        <v>1</v>
      </c>
      <c r="F408" s="20">
        <v>0.18</v>
      </c>
      <c r="G408" s="2" t="s">
        <v>210</v>
      </c>
      <c r="H408" s="2">
        <v>52.5</v>
      </c>
      <c r="I408" s="2" t="s">
        <v>760</v>
      </c>
      <c r="J408" s="5">
        <v>82.51</v>
      </c>
      <c r="K408" s="2">
        <v>4</v>
      </c>
      <c r="L408" s="2"/>
    </row>
    <row r="409" spans="1:12" x14ac:dyDescent="0.35">
      <c r="A409" s="2" t="s">
        <v>119</v>
      </c>
      <c r="B409" s="2" t="s">
        <v>801</v>
      </c>
      <c r="C409" s="2" t="s">
        <v>91</v>
      </c>
      <c r="D409" s="2" t="s">
        <v>29</v>
      </c>
      <c r="E409" s="2">
        <v>1</v>
      </c>
      <c r="F409" s="20">
        <v>0.18</v>
      </c>
      <c r="G409" s="2" t="s">
        <v>208</v>
      </c>
      <c r="H409" s="2">
        <v>2.7</v>
      </c>
      <c r="I409" s="2" t="s">
        <v>760</v>
      </c>
      <c r="J409" s="5">
        <v>31.06</v>
      </c>
      <c r="K409" s="2">
        <v>4</v>
      </c>
      <c r="L409" s="2"/>
    </row>
    <row r="410" spans="1:12" x14ac:dyDescent="0.35">
      <c r="A410" s="2" t="s">
        <v>119</v>
      </c>
      <c r="B410" s="2" t="s">
        <v>801</v>
      </c>
      <c r="C410" s="2" t="s">
        <v>91</v>
      </c>
      <c r="D410" s="2" t="s">
        <v>29</v>
      </c>
      <c r="E410" s="2">
        <v>1</v>
      </c>
      <c r="F410" s="20">
        <v>0.18</v>
      </c>
      <c r="G410" s="2" t="s">
        <v>206</v>
      </c>
      <c r="H410" s="2">
        <v>150</v>
      </c>
      <c r="I410" s="2" t="s">
        <v>749</v>
      </c>
      <c r="J410" s="5">
        <v>364.57</v>
      </c>
      <c r="K410" s="2">
        <v>4</v>
      </c>
      <c r="L410" s="2"/>
    </row>
    <row r="411" spans="1:12" x14ac:dyDescent="0.35">
      <c r="A411" s="2" t="s">
        <v>119</v>
      </c>
      <c r="B411" s="2" t="s">
        <v>801</v>
      </c>
      <c r="C411" s="2" t="s">
        <v>91</v>
      </c>
      <c r="D411" s="2" t="s">
        <v>29</v>
      </c>
      <c r="E411" s="2">
        <v>1</v>
      </c>
      <c r="F411" s="20">
        <v>0.18</v>
      </c>
      <c r="G411" s="2" t="s">
        <v>42</v>
      </c>
      <c r="H411" s="2">
        <v>72</v>
      </c>
      <c r="I411" s="2" t="s">
        <v>774</v>
      </c>
      <c r="J411" s="5">
        <v>642.83000000000004</v>
      </c>
      <c r="K411" s="2">
        <v>4</v>
      </c>
      <c r="L411" s="2"/>
    </row>
    <row r="412" spans="1:12" x14ac:dyDescent="0.35">
      <c r="A412" s="2" t="s">
        <v>119</v>
      </c>
      <c r="B412" s="2" t="s">
        <v>801</v>
      </c>
      <c r="C412" s="2" t="s">
        <v>91</v>
      </c>
      <c r="D412" s="2" t="s">
        <v>29</v>
      </c>
      <c r="E412" s="2">
        <v>1</v>
      </c>
      <c r="F412" s="20">
        <v>0.18</v>
      </c>
      <c r="G412" s="2" t="s">
        <v>211</v>
      </c>
      <c r="H412" s="2">
        <v>17</v>
      </c>
      <c r="I412" s="2" t="s">
        <v>780</v>
      </c>
      <c r="J412" s="5">
        <v>4085.12</v>
      </c>
      <c r="K412" s="2">
        <v>4</v>
      </c>
      <c r="L412" s="2"/>
    </row>
    <row r="413" spans="1:12" x14ac:dyDescent="0.35">
      <c r="A413" s="2" t="s">
        <v>119</v>
      </c>
      <c r="B413" s="2" t="s">
        <v>801</v>
      </c>
      <c r="C413" s="2" t="s">
        <v>91</v>
      </c>
      <c r="D413" s="2" t="s">
        <v>29</v>
      </c>
      <c r="E413" s="2">
        <v>1</v>
      </c>
      <c r="F413" s="20">
        <v>0.18</v>
      </c>
      <c r="G413" s="2" t="s">
        <v>207</v>
      </c>
      <c r="H413" s="2">
        <v>246.36</v>
      </c>
      <c r="I413" s="2" t="s">
        <v>777</v>
      </c>
      <c r="J413" s="5">
        <v>246.36</v>
      </c>
      <c r="K413" s="2">
        <v>4</v>
      </c>
      <c r="L413" s="2"/>
    </row>
    <row r="414" spans="1:12" x14ac:dyDescent="0.35">
      <c r="A414" s="2" t="s">
        <v>119</v>
      </c>
      <c r="B414" s="2" t="s">
        <v>801</v>
      </c>
      <c r="C414" s="2" t="s">
        <v>91</v>
      </c>
      <c r="D414" s="2" t="s">
        <v>31</v>
      </c>
      <c r="E414" s="2">
        <v>1</v>
      </c>
      <c r="F414" s="20">
        <v>7</v>
      </c>
      <c r="G414" s="2" t="s">
        <v>207</v>
      </c>
      <c r="H414" s="2">
        <v>9101.7199999999993</v>
      </c>
      <c r="I414" s="2" t="s">
        <v>777</v>
      </c>
      <c r="J414" s="5">
        <v>9101.7199999999993</v>
      </c>
      <c r="K414" s="2">
        <v>4</v>
      </c>
      <c r="L414" s="2"/>
    </row>
    <row r="415" spans="1:12" x14ac:dyDescent="0.35">
      <c r="A415" s="2" t="s">
        <v>119</v>
      </c>
      <c r="B415" s="2" t="s">
        <v>801</v>
      </c>
      <c r="C415" s="2" t="s">
        <v>91</v>
      </c>
      <c r="D415" s="2" t="s">
        <v>31</v>
      </c>
      <c r="E415" s="2">
        <v>2</v>
      </c>
      <c r="F415" s="20">
        <v>0.24</v>
      </c>
      <c r="G415" s="2" t="s">
        <v>42</v>
      </c>
      <c r="H415" s="2">
        <v>96</v>
      </c>
      <c r="I415" s="2" t="s">
        <v>774</v>
      </c>
      <c r="J415" s="5">
        <v>857.11</v>
      </c>
      <c r="K415" s="2">
        <v>4</v>
      </c>
      <c r="L415" s="2"/>
    </row>
    <row r="416" spans="1:12" x14ac:dyDescent="0.35">
      <c r="A416" s="2" t="s">
        <v>119</v>
      </c>
      <c r="B416" s="2" t="s">
        <v>801</v>
      </c>
      <c r="C416" s="2" t="s">
        <v>91</v>
      </c>
      <c r="D416" s="2" t="s">
        <v>31</v>
      </c>
      <c r="E416" s="2">
        <v>2</v>
      </c>
      <c r="F416" s="20">
        <v>0.24</v>
      </c>
      <c r="G416" s="2" t="s">
        <v>207</v>
      </c>
      <c r="H416" s="2">
        <v>312.06</v>
      </c>
      <c r="I416" s="2" t="s">
        <v>777</v>
      </c>
      <c r="J416" s="5">
        <v>312.06</v>
      </c>
      <c r="K416" s="2">
        <v>4</v>
      </c>
      <c r="L416" s="2"/>
    </row>
    <row r="417" spans="1:12" x14ac:dyDescent="0.35">
      <c r="A417" s="2" t="s">
        <v>119</v>
      </c>
      <c r="B417" s="2" t="s">
        <v>801</v>
      </c>
      <c r="C417" s="2" t="s">
        <v>91</v>
      </c>
      <c r="D417" s="2" t="s">
        <v>31</v>
      </c>
      <c r="E417" s="2">
        <v>3</v>
      </c>
      <c r="F417" s="20">
        <v>0.09</v>
      </c>
      <c r="G417" s="2" t="s">
        <v>207</v>
      </c>
      <c r="H417" s="2">
        <v>117.02</v>
      </c>
      <c r="I417" s="2" t="s">
        <v>777</v>
      </c>
      <c r="J417" s="5">
        <v>117.02</v>
      </c>
      <c r="K417" s="2">
        <v>4</v>
      </c>
      <c r="L417" s="2"/>
    </row>
    <row r="418" spans="1:12" x14ac:dyDescent="0.35">
      <c r="A418" s="2" t="s">
        <v>119</v>
      </c>
      <c r="B418" s="2" t="s">
        <v>801</v>
      </c>
      <c r="C418" s="2" t="s">
        <v>91</v>
      </c>
      <c r="D418" s="2" t="s">
        <v>31</v>
      </c>
      <c r="E418" s="2">
        <v>3</v>
      </c>
      <c r="F418" s="20">
        <v>0.09</v>
      </c>
      <c r="G418" s="2" t="s">
        <v>42</v>
      </c>
      <c r="H418" s="2">
        <v>36</v>
      </c>
      <c r="I418" s="2" t="s">
        <v>774</v>
      </c>
      <c r="J418" s="5">
        <v>321.42</v>
      </c>
      <c r="K418" s="2">
        <v>4</v>
      </c>
      <c r="L418" s="2"/>
    </row>
    <row r="419" spans="1:12" x14ac:dyDescent="0.35">
      <c r="A419" s="2" t="s">
        <v>121</v>
      </c>
      <c r="B419" s="2" t="s">
        <v>802</v>
      </c>
      <c r="C419" s="2" t="s">
        <v>73</v>
      </c>
      <c r="D419" s="2" t="s">
        <v>29</v>
      </c>
      <c r="E419" s="2">
        <v>1</v>
      </c>
      <c r="F419" s="20">
        <v>0.73</v>
      </c>
      <c r="G419" s="2" t="s">
        <v>210</v>
      </c>
      <c r="H419" s="2">
        <v>161</v>
      </c>
      <c r="I419" s="2" t="s">
        <v>760</v>
      </c>
      <c r="J419" s="5">
        <v>253.03</v>
      </c>
      <c r="K419" s="2">
        <v>4</v>
      </c>
      <c r="L419" s="2"/>
    </row>
    <row r="420" spans="1:12" x14ac:dyDescent="0.35">
      <c r="A420" s="2" t="s">
        <v>121</v>
      </c>
      <c r="B420" s="2" t="s">
        <v>802</v>
      </c>
      <c r="C420" s="2" t="s">
        <v>73</v>
      </c>
      <c r="D420" s="2" t="s">
        <v>29</v>
      </c>
      <c r="E420" s="2">
        <v>1</v>
      </c>
      <c r="F420" s="20">
        <v>0.73</v>
      </c>
      <c r="G420" s="2" t="s">
        <v>208</v>
      </c>
      <c r="H420" s="2">
        <v>10.95</v>
      </c>
      <c r="I420" s="2" t="s">
        <v>760</v>
      </c>
      <c r="J420" s="5">
        <v>126.97</v>
      </c>
      <c r="K420" s="2">
        <v>4</v>
      </c>
      <c r="L420" s="2"/>
    </row>
    <row r="421" spans="1:12" x14ac:dyDescent="0.35">
      <c r="A421" s="2" t="s">
        <v>121</v>
      </c>
      <c r="B421" s="2" t="s">
        <v>802</v>
      </c>
      <c r="C421" s="2" t="s">
        <v>73</v>
      </c>
      <c r="D421" s="2" t="s">
        <v>29</v>
      </c>
      <c r="E421" s="2">
        <v>1</v>
      </c>
      <c r="F421" s="20">
        <v>0.73</v>
      </c>
      <c r="G421" s="2" t="s">
        <v>209</v>
      </c>
      <c r="H421" s="2">
        <v>2.2999999999999998</v>
      </c>
      <c r="I421" s="2" t="s">
        <v>760</v>
      </c>
      <c r="J421" s="5">
        <v>93.17</v>
      </c>
      <c r="K421" s="2">
        <v>4</v>
      </c>
      <c r="L421" s="2"/>
    </row>
    <row r="422" spans="1:12" x14ac:dyDescent="0.35">
      <c r="A422" s="2" t="s">
        <v>121</v>
      </c>
      <c r="B422" s="2" t="s">
        <v>802</v>
      </c>
      <c r="C422" s="2" t="s">
        <v>73</v>
      </c>
      <c r="D422" s="2" t="s">
        <v>29</v>
      </c>
      <c r="E422" s="2">
        <v>1</v>
      </c>
      <c r="F422" s="20">
        <v>0.73</v>
      </c>
      <c r="G422" s="2" t="s">
        <v>211</v>
      </c>
      <c r="H422" s="2">
        <v>20</v>
      </c>
      <c r="I422" s="2" t="s">
        <v>780</v>
      </c>
      <c r="J422" s="5">
        <v>2755.44</v>
      </c>
      <c r="K422" s="2">
        <v>4</v>
      </c>
      <c r="L422" s="2"/>
    </row>
    <row r="423" spans="1:12" x14ac:dyDescent="0.35">
      <c r="A423" s="2" t="s">
        <v>121</v>
      </c>
      <c r="B423" s="2" t="s">
        <v>802</v>
      </c>
      <c r="C423" s="2" t="s">
        <v>73</v>
      </c>
      <c r="D423" s="2" t="s">
        <v>29</v>
      </c>
      <c r="E423" s="2">
        <v>1</v>
      </c>
      <c r="F423" s="20">
        <v>0.73</v>
      </c>
      <c r="G423" s="2" t="s">
        <v>207</v>
      </c>
      <c r="H423" s="2">
        <v>999.14</v>
      </c>
      <c r="I423" s="2" t="s">
        <v>777</v>
      </c>
      <c r="J423" s="5">
        <v>999.14</v>
      </c>
      <c r="K423" s="2">
        <v>4</v>
      </c>
      <c r="L423" s="2"/>
    </row>
    <row r="424" spans="1:12" x14ac:dyDescent="0.35">
      <c r="A424" s="2" t="s">
        <v>121</v>
      </c>
      <c r="B424" s="2" t="s">
        <v>802</v>
      </c>
      <c r="C424" s="2" t="s">
        <v>73</v>
      </c>
      <c r="D424" s="2" t="s">
        <v>29</v>
      </c>
      <c r="E424" s="2">
        <v>1</v>
      </c>
      <c r="F424" s="20">
        <v>0.73</v>
      </c>
      <c r="G424" s="2" t="s">
        <v>206</v>
      </c>
      <c r="H424" s="2">
        <v>460</v>
      </c>
      <c r="I424" s="2" t="s">
        <v>749</v>
      </c>
      <c r="J424" s="5">
        <v>1118</v>
      </c>
      <c r="K424" s="2">
        <v>4</v>
      </c>
      <c r="L424" s="2"/>
    </row>
    <row r="425" spans="1:12" x14ac:dyDescent="0.35">
      <c r="A425" s="2" t="s">
        <v>121</v>
      </c>
      <c r="B425" s="2" t="s">
        <v>802</v>
      </c>
      <c r="C425" s="2" t="s">
        <v>73</v>
      </c>
      <c r="D425" s="2" t="s">
        <v>29</v>
      </c>
      <c r="E425" s="2">
        <v>1</v>
      </c>
      <c r="F425" s="20">
        <v>0.73</v>
      </c>
      <c r="G425" s="2" t="s">
        <v>42</v>
      </c>
      <c r="H425" s="2">
        <v>292</v>
      </c>
      <c r="I425" s="2" t="s">
        <v>774</v>
      </c>
      <c r="J425" s="5">
        <v>2607.0500000000002</v>
      </c>
      <c r="K425" s="2">
        <v>4</v>
      </c>
      <c r="L425" s="2"/>
    </row>
    <row r="426" spans="1:12" x14ac:dyDescent="0.35">
      <c r="A426" s="2" t="s">
        <v>123</v>
      </c>
      <c r="B426" s="2" t="s">
        <v>124</v>
      </c>
      <c r="C426" s="2" t="s">
        <v>91</v>
      </c>
      <c r="D426" s="2" t="s">
        <v>29</v>
      </c>
      <c r="E426" s="2">
        <v>1</v>
      </c>
      <c r="F426" s="20">
        <v>0.48</v>
      </c>
      <c r="G426" s="2" t="s">
        <v>208</v>
      </c>
      <c r="H426" s="2">
        <v>7.2</v>
      </c>
      <c r="I426" s="2" t="s">
        <v>760</v>
      </c>
      <c r="J426" s="5">
        <v>82.83</v>
      </c>
      <c r="K426" s="2">
        <v>4</v>
      </c>
      <c r="L426" s="2"/>
    </row>
    <row r="427" spans="1:12" x14ac:dyDescent="0.35">
      <c r="A427" s="2" t="s">
        <v>123</v>
      </c>
      <c r="B427" s="2" t="s">
        <v>124</v>
      </c>
      <c r="C427" s="2" t="s">
        <v>91</v>
      </c>
      <c r="D427" s="2" t="s">
        <v>29</v>
      </c>
      <c r="E427" s="2">
        <v>1</v>
      </c>
      <c r="F427" s="20">
        <v>0.48</v>
      </c>
      <c r="G427" s="2" t="s">
        <v>210</v>
      </c>
      <c r="H427" s="2">
        <v>186.55</v>
      </c>
      <c r="I427" s="2" t="s">
        <v>760</v>
      </c>
      <c r="J427" s="5">
        <v>293.18</v>
      </c>
      <c r="K427" s="2">
        <v>4</v>
      </c>
      <c r="L427" s="2"/>
    </row>
    <row r="428" spans="1:12" x14ac:dyDescent="0.35">
      <c r="A428" s="2" t="s">
        <v>123</v>
      </c>
      <c r="B428" s="2" t="s">
        <v>124</v>
      </c>
      <c r="C428" s="2" t="s">
        <v>91</v>
      </c>
      <c r="D428" s="2" t="s">
        <v>29</v>
      </c>
      <c r="E428" s="2">
        <v>1</v>
      </c>
      <c r="F428" s="20">
        <v>0.48</v>
      </c>
      <c r="G428" s="2" t="s">
        <v>209</v>
      </c>
      <c r="H428" s="2">
        <v>2.665</v>
      </c>
      <c r="I428" s="2" t="s">
        <v>760</v>
      </c>
      <c r="J428" s="5">
        <v>107.96</v>
      </c>
      <c r="K428" s="2">
        <v>4</v>
      </c>
      <c r="L428" s="2"/>
    </row>
    <row r="429" spans="1:12" x14ac:dyDescent="0.35">
      <c r="A429" s="2" t="s">
        <v>123</v>
      </c>
      <c r="B429" s="2" t="s">
        <v>124</v>
      </c>
      <c r="C429" s="2" t="s">
        <v>91</v>
      </c>
      <c r="D429" s="2" t="s">
        <v>29</v>
      </c>
      <c r="E429" s="2">
        <v>1</v>
      </c>
      <c r="F429" s="20">
        <v>0.48</v>
      </c>
      <c r="G429" s="2" t="s">
        <v>206</v>
      </c>
      <c r="H429" s="2">
        <v>533</v>
      </c>
      <c r="I429" s="2" t="s">
        <v>749</v>
      </c>
      <c r="J429" s="5">
        <v>1295.42</v>
      </c>
      <c r="K429" s="2">
        <v>4</v>
      </c>
      <c r="L429" s="2"/>
    </row>
    <row r="430" spans="1:12" x14ac:dyDescent="0.35">
      <c r="A430" s="2" t="s">
        <v>123</v>
      </c>
      <c r="B430" s="2" t="s">
        <v>124</v>
      </c>
      <c r="C430" s="2" t="s">
        <v>91</v>
      </c>
      <c r="D430" s="2" t="s">
        <v>29</v>
      </c>
      <c r="E430" s="2">
        <v>1</v>
      </c>
      <c r="F430" s="20">
        <v>0.48</v>
      </c>
      <c r="G430" s="2" t="s">
        <v>42</v>
      </c>
      <c r="H430" s="2">
        <v>271.90800000000002</v>
      </c>
      <c r="I430" s="2" t="s">
        <v>774</v>
      </c>
      <c r="J430" s="5">
        <v>2427.66</v>
      </c>
      <c r="K430" s="2">
        <v>4</v>
      </c>
      <c r="L430" s="2"/>
    </row>
    <row r="431" spans="1:12" x14ac:dyDescent="0.35">
      <c r="A431" s="2" t="s">
        <v>123</v>
      </c>
      <c r="B431" s="2" t="s">
        <v>124</v>
      </c>
      <c r="C431" s="2" t="s">
        <v>91</v>
      </c>
      <c r="D431" s="2" t="s">
        <v>29</v>
      </c>
      <c r="E431" s="2">
        <v>1</v>
      </c>
      <c r="F431" s="20">
        <v>0.48</v>
      </c>
      <c r="G431" s="2" t="s">
        <v>212</v>
      </c>
      <c r="H431" s="2">
        <v>3.84</v>
      </c>
      <c r="I431" s="2" t="s">
        <v>766</v>
      </c>
      <c r="J431" s="5">
        <v>43.56</v>
      </c>
      <c r="K431" s="2">
        <v>4</v>
      </c>
      <c r="L431" s="2"/>
    </row>
    <row r="432" spans="1:12" x14ac:dyDescent="0.35">
      <c r="A432" s="2" t="s">
        <v>123</v>
      </c>
      <c r="B432" s="2" t="s">
        <v>124</v>
      </c>
      <c r="C432" s="2" t="s">
        <v>91</v>
      </c>
      <c r="D432" s="2" t="s">
        <v>29</v>
      </c>
      <c r="E432" s="2">
        <v>1</v>
      </c>
      <c r="F432" s="20">
        <v>0.48</v>
      </c>
      <c r="G432" s="2" t="s">
        <v>211</v>
      </c>
      <c r="H432" s="2">
        <v>16</v>
      </c>
      <c r="I432" s="2" t="s">
        <v>780</v>
      </c>
      <c r="J432" s="5">
        <v>3240.94</v>
      </c>
      <c r="K432" s="2">
        <v>4</v>
      </c>
      <c r="L432" s="2"/>
    </row>
    <row r="433" spans="1:12" x14ac:dyDescent="0.35">
      <c r="A433" s="2" t="s">
        <v>123</v>
      </c>
      <c r="B433" s="2" t="s">
        <v>124</v>
      </c>
      <c r="C433" s="2" t="s">
        <v>91</v>
      </c>
      <c r="D433" s="2" t="s">
        <v>29</v>
      </c>
      <c r="E433" s="2">
        <v>1</v>
      </c>
      <c r="F433" s="20">
        <v>0.48</v>
      </c>
      <c r="G433" s="2" t="s">
        <v>207</v>
      </c>
      <c r="H433" s="2">
        <v>656.97</v>
      </c>
      <c r="I433" s="2" t="s">
        <v>777</v>
      </c>
      <c r="J433" s="5">
        <v>656.97</v>
      </c>
      <c r="K433" s="2">
        <v>4</v>
      </c>
      <c r="L433" s="2"/>
    </row>
    <row r="434" spans="1:12" x14ac:dyDescent="0.35">
      <c r="A434" s="2" t="s">
        <v>123</v>
      </c>
      <c r="B434" s="2" t="s">
        <v>124</v>
      </c>
      <c r="C434" s="2" t="s">
        <v>91</v>
      </c>
      <c r="D434" s="2" t="s">
        <v>29</v>
      </c>
      <c r="E434" s="2">
        <v>2</v>
      </c>
      <c r="F434" s="20">
        <v>0.68100000000000005</v>
      </c>
      <c r="G434" s="2" t="s">
        <v>207</v>
      </c>
      <c r="H434" s="2">
        <v>930.7</v>
      </c>
      <c r="I434" s="2" t="s">
        <v>777</v>
      </c>
      <c r="J434" s="5">
        <v>930.7</v>
      </c>
      <c r="K434" s="2">
        <v>4</v>
      </c>
      <c r="L434" s="2"/>
    </row>
    <row r="435" spans="1:12" x14ac:dyDescent="0.35">
      <c r="A435" s="2" t="s">
        <v>123</v>
      </c>
      <c r="B435" s="2" t="s">
        <v>124</v>
      </c>
      <c r="C435" s="2" t="s">
        <v>91</v>
      </c>
      <c r="D435" s="2" t="s">
        <v>29</v>
      </c>
      <c r="E435" s="2">
        <v>2</v>
      </c>
      <c r="F435" s="20">
        <v>0.68100000000000005</v>
      </c>
      <c r="G435" s="2" t="s">
        <v>42</v>
      </c>
      <c r="H435" s="2">
        <v>137.68600000000001</v>
      </c>
      <c r="I435" s="2" t="s">
        <v>774</v>
      </c>
      <c r="J435" s="5">
        <v>1229.3</v>
      </c>
      <c r="K435" s="2">
        <v>4</v>
      </c>
      <c r="L435" s="2"/>
    </row>
    <row r="436" spans="1:12" x14ac:dyDescent="0.35">
      <c r="A436" s="2" t="s">
        <v>123</v>
      </c>
      <c r="B436" s="2" t="s">
        <v>124</v>
      </c>
      <c r="C436" s="2" t="s">
        <v>91</v>
      </c>
      <c r="D436" s="2" t="s">
        <v>29</v>
      </c>
      <c r="E436" s="2">
        <v>2</v>
      </c>
      <c r="F436" s="20">
        <v>0.68100000000000005</v>
      </c>
      <c r="G436" s="2" t="s">
        <v>206</v>
      </c>
      <c r="H436" s="2">
        <v>756</v>
      </c>
      <c r="I436" s="2" t="s">
        <v>749</v>
      </c>
      <c r="J436" s="5">
        <v>1837.41</v>
      </c>
      <c r="K436" s="2">
        <v>4</v>
      </c>
      <c r="L436" s="2"/>
    </row>
    <row r="437" spans="1:12" x14ac:dyDescent="0.35">
      <c r="A437" s="2" t="s">
        <v>123</v>
      </c>
      <c r="B437" s="2" t="s">
        <v>124</v>
      </c>
      <c r="C437" s="2" t="s">
        <v>91</v>
      </c>
      <c r="D437" s="2" t="s">
        <v>29</v>
      </c>
      <c r="E437" s="2">
        <v>2</v>
      </c>
      <c r="F437" s="20">
        <v>0.68100000000000005</v>
      </c>
      <c r="G437" s="2" t="s">
        <v>212</v>
      </c>
      <c r="H437" s="2">
        <v>5.44</v>
      </c>
      <c r="I437" s="2" t="s">
        <v>766</v>
      </c>
      <c r="J437" s="5">
        <v>61.7</v>
      </c>
      <c r="K437" s="2">
        <v>4</v>
      </c>
      <c r="L437" s="2"/>
    </row>
    <row r="438" spans="1:12" x14ac:dyDescent="0.35">
      <c r="A438" s="2" t="s">
        <v>123</v>
      </c>
      <c r="B438" s="2" t="s">
        <v>124</v>
      </c>
      <c r="C438" s="2" t="s">
        <v>91</v>
      </c>
      <c r="D438" s="2" t="s">
        <v>29</v>
      </c>
      <c r="E438" s="2">
        <v>2</v>
      </c>
      <c r="F438" s="20">
        <v>0.68100000000000005</v>
      </c>
      <c r="G438" s="2" t="s">
        <v>209</v>
      </c>
      <c r="H438" s="2">
        <v>3.78</v>
      </c>
      <c r="I438" s="2" t="s">
        <v>760</v>
      </c>
      <c r="J438" s="5">
        <v>153.12</v>
      </c>
      <c r="K438" s="2">
        <v>4</v>
      </c>
      <c r="L438" s="2"/>
    </row>
    <row r="439" spans="1:12" x14ac:dyDescent="0.35">
      <c r="A439" s="2" t="s">
        <v>123</v>
      </c>
      <c r="B439" s="2" t="s">
        <v>124</v>
      </c>
      <c r="C439" s="2" t="s">
        <v>91</v>
      </c>
      <c r="D439" s="2" t="s">
        <v>29</v>
      </c>
      <c r="E439" s="2">
        <v>2</v>
      </c>
      <c r="F439" s="20">
        <v>0.68100000000000005</v>
      </c>
      <c r="G439" s="2" t="s">
        <v>208</v>
      </c>
      <c r="H439" s="2">
        <v>10.199999999999999</v>
      </c>
      <c r="I439" s="2" t="s">
        <v>760</v>
      </c>
      <c r="J439" s="5">
        <v>117.35</v>
      </c>
      <c r="K439" s="2">
        <v>4</v>
      </c>
      <c r="L439" s="2"/>
    </row>
    <row r="440" spans="1:12" x14ac:dyDescent="0.35">
      <c r="A440" s="2" t="s">
        <v>123</v>
      </c>
      <c r="B440" s="2" t="s">
        <v>124</v>
      </c>
      <c r="C440" s="2" t="s">
        <v>91</v>
      </c>
      <c r="D440" s="2" t="s">
        <v>29</v>
      </c>
      <c r="E440" s="2">
        <v>2</v>
      </c>
      <c r="F440" s="20">
        <v>0.68100000000000005</v>
      </c>
      <c r="G440" s="2" t="s">
        <v>210</v>
      </c>
      <c r="H440" s="2">
        <v>26.6</v>
      </c>
      <c r="I440" s="2" t="s">
        <v>760</v>
      </c>
      <c r="J440" s="5">
        <v>415.84</v>
      </c>
      <c r="K440" s="2">
        <v>4</v>
      </c>
      <c r="L440" s="2"/>
    </row>
    <row r="441" spans="1:12" x14ac:dyDescent="0.35">
      <c r="A441" s="2" t="s">
        <v>125</v>
      </c>
      <c r="B441" s="2" t="s">
        <v>803</v>
      </c>
      <c r="C441" s="2" t="s">
        <v>63</v>
      </c>
      <c r="D441" s="2" t="s">
        <v>29</v>
      </c>
      <c r="E441" s="2">
        <v>1</v>
      </c>
      <c r="F441" s="20">
        <v>1.31</v>
      </c>
      <c r="G441" s="2" t="s">
        <v>209</v>
      </c>
      <c r="H441" s="2">
        <v>10.914999999999999</v>
      </c>
      <c r="I441" s="2" t="s">
        <v>760</v>
      </c>
      <c r="J441" s="5">
        <v>471.13</v>
      </c>
      <c r="K441" s="2">
        <v>2</v>
      </c>
      <c r="L441" s="2"/>
    </row>
    <row r="442" spans="1:12" x14ac:dyDescent="0.35">
      <c r="A442" s="2" t="s">
        <v>125</v>
      </c>
      <c r="B442" s="2" t="s">
        <v>803</v>
      </c>
      <c r="C442" s="2" t="s">
        <v>63</v>
      </c>
      <c r="D442" s="2" t="s">
        <v>29</v>
      </c>
      <c r="E442" s="2">
        <v>1</v>
      </c>
      <c r="F442" s="20">
        <v>1.31</v>
      </c>
      <c r="G442" s="2" t="s">
        <v>210</v>
      </c>
      <c r="H442" s="2">
        <v>764.05</v>
      </c>
      <c r="I442" s="2" t="s">
        <v>760</v>
      </c>
      <c r="J442" s="5">
        <v>1279.45</v>
      </c>
      <c r="K442" s="2">
        <v>2</v>
      </c>
      <c r="L442" s="2"/>
    </row>
    <row r="443" spans="1:12" x14ac:dyDescent="0.35">
      <c r="A443" s="2" t="s">
        <v>125</v>
      </c>
      <c r="B443" s="2" t="s">
        <v>803</v>
      </c>
      <c r="C443" s="2" t="s">
        <v>63</v>
      </c>
      <c r="D443" s="2" t="s">
        <v>29</v>
      </c>
      <c r="E443" s="2">
        <v>1</v>
      </c>
      <c r="F443" s="20">
        <v>1.31</v>
      </c>
      <c r="G443" s="2" t="s">
        <v>208</v>
      </c>
      <c r="H443" s="2">
        <v>19.649999999999999</v>
      </c>
      <c r="I443" s="2" t="s">
        <v>760</v>
      </c>
      <c r="J443" s="5">
        <v>240.87</v>
      </c>
      <c r="K443" s="2">
        <v>2</v>
      </c>
      <c r="L443" s="2"/>
    </row>
    <row r="444" spans="1:12" x14ac:dyDescent="0.35">
      <c r="A444" s="2" t="s">
        <v>125</v>
      </c>
      <c r="B444" s="2" t="s">
        <v>803</v>
      </c>
      <c r="C444" s="2" t="s">
        <v>63</v>
      </c>
      <c r="D444" s="2" t="s">
        <v>29</v>
      </c>
      <c r="E444" s="2">
        <v>1</v>
      </c>
      <c r="F444" s="20">
        <v>1.31</v>
      </c>
      <c r="G444" s="2" t="s">
        <v>212</v>
      </c>
      <c r="H444" s="2">
        <v>10.48</v>
      </c>
      <c r="I444" s="2" t="s">
        <v>766</v>
      </c>
      <c r="J444" s="5">
        <v>126.66</v>
      </c>
      <c r="K444" s="2">
        <v>2</v>
      </c>
      <c r="L444" s="2"/>
    </row>
    <row r="445" spans="1:12" x14ac:dyDescent="0.35">
      <c r="A445" s="2" t="s">
        <v>125</v>
      </c>
      <c r="B445" s="2" t="s">
        <v>803</v>
      </c>
      <c r="C445" s="2" t="s">
        <v>63</v>
      </c>
      <c r="D445" s="2" t="s">
        <v>29</v>
      </c>
      <c r="E445" s="2">
        <v>1</v>
      </c>
      <c r="F445" s="20">
        <v>1.31</v>
      </c>
      <c r="G445" s="2" t="s">
        <v>206</v>
      </c>
      <c r="H445" s="2">
        <v>2183</v>
      </c>
      <c r="I445" s="2" t="s">
        <v>749</v>
      </c>
      <c r="J445" s="5">
        <v>5653.28</v>
      </c>
      <c r="K445" s="2">
        <v>2</v>
      </c>
      <c r="L445" s="2"/>
    </row>
    <row r="446" spans="1:12" x14ac:dyDescent="0.35">
      <c r="A446" s="2" t="s">
        <v>125</v>
      </c>
      <c r="B446" s="2" t="s">
        <v>803</v>
      </c>
      <c r="C446" s="2" t="s">
        <v>63</v>
      </c>
      <c r="D446" s="2" t="s">
        <v>29</v>
      </c>
      <c r="E446" s="2">
        <v>1</v>
      </c>
      <c r="F446" s="20">
        <v>1.31</v>
      </c>
      <c r="G446" s="2" t="s">
        <v>207</v>
      </c>
      <c r="H446" s="2">
        <v>1910.45</v>
      </c>
      <c r="I446" s="2" t="s">
        <v>777</v>
      </c>
      <c r="J446" s="5">
        <v>1910.45</v>
      </c>
      <c r="K446" s="2">
        <v>2</v>
      </c>
      <c r="L446" s="2"/>
    </row>
    <row r="447" spans="1:12" x14ac:dyDescent="0.35">
      <c r="A447" s="2" t="s">
        <v>125</v>
      </c>
      <c r="B447" s="2" t="s">
        <v>803</v>
      </c>
      <c r="C447" s="2" t="s">
        <v>63</v>
      </c>
      <c r="D447" s="2" t="s">
        <v>29</v>
      </c>
      <c r="E447" s="2">
        <v>1</v>
      </c>
      <c r="F447" s="20">
        <v>1.31</v>
      </c>
      <c r="G447" s="2" t="s">
        <v>211</v>
      </c>
      <c r="H447" s="2">
        <v>16</v>
      </c>
      <c r="I447" s="2" t="s">
        <v>780</v>
      </c>
      <c r="J447" s="5">
        <v>2884.5</v>
      </c>
      <c r="K447" s="2">
        <v>2</v>
      </c>
      <c r="L447" s="2"/>
    </row>
    <row r="448" spans="1:12" x14ac:dyDescent="0.35">
      <c r="A448" s="2" t="s">
        <v>127</v>
      </c>
      <c r="B448" s="2" t="s">
        <v>804</v>
      </c>
      <c r="C448" s="2" t="s">
        <v>91</v>
      </c>
      <c r="D448" s="2" t="s">
        <v>29</v>
      </c>
      <c r="E448" s="2">
        <v>1</v>
      </c>
      <c r="F448" s="20">
        <v>0.57999999999999996</v>
      </c>
      <c r="G448" s="2" t="s">
        <v>209</v>
      </c>
      <c r="H448" s="2">
        <v>1.81</v>
      </c>
      <c r="I448" s="2" t="s">
        <v>760</v>
      </c>
      <c r="J448" s="5">
        <v>86.46</v>
      </c>
      <c r="K448" s="2">
        <v>2</v>
      </c>
      <c r="L448" s="2"/>
    </row>
    <row r="449" spans="1:12" x14ac:dyDescent="0.35">
      <c r="A449" s="2" t="s">
        <v>127</v>
      </c>
      <c r="B449" s="2" t="s">
        <v>804</v>
      </c>
      <c r="C449" s="2" t="s">
        <v>91</v>
      </c>
      <c r="D449" s="2" t="s">
        <v>29</v>
      </c>
      <c r="E449" s="2">
        <v>1</v>
      </c>
      <c r="F449" s="20">
        <v>0.57999999999999996</v>
      </c>
      <c r="G449" s="2" t="s">
        <v>208</v>
      </c>
      <c r="H449" s="2">
        <v>8.6999999999999993</v>
      </c>
      <c r="I449" s="2" t="s">
        <v>760</v>
      </c>
      <c r="J449" s="5">
        <v>118.03</v>
      </c>
      <c r="K449" s="2">
        <v>2</v>
      </c>
      <c r="L449" s="2"/>
    </row>
    <row r="450" spans="1:12" x14ac:dyDescent="0.35">
      <c r="A450" s="2" t="s">
        <v>127</v>
      </c>
      <c r="B450" s="2" t="s">
        <v>804</v>
      </c>
      <c r="C450" s="2" t="s">
        <v>91</v>
      </c>
      <c r="D450" s="2" t="s">
        <v>29</v>
      </c>
      <c r="E450" s="2">
        <v>1</v>
      </c>
      <c r="F450" s="20">
        <v>0.57999999999999996</v>
      </c>
      <c r="G450" s="2" t="s">
        <v>210</v>
      </c>
      <c r="H450" s="2">
        <v>126.7</v>
      </c>
      <c r="I450" s="2" t="s">
        <v>760</v>
      </c>
      <c r="J450" s="5">
        <v>234.81</v>
      </c>
      <c r="K450" s="2">
        <v>2</v>
      </c>
      <c r="L450" s="2"/>
    </row>
    <row r="451" spans="1:12" x14ac:dyDescent="0.35">
      <c r="A451" s="2" t="s">
        <v>127</v>
      </c>
      <c r="B451" s="2" t="s">
        <v>804</v>
      </c>
      <c r="C451" s="2" t="s">
        <v>91</v>
      </c>
      <c r="D451" s="2" t="s">
        <v>29</v>
      </c>
      <c r="E451" s="2">
        <v>1</v>
      </c>
      <c r="F451" s="20">
        <v>0.57999999999999996</v>
      </c>
      <c r="G451" s="2" t="s">
        <v>206</v>
      </c>
      <c r="H451" s="2">
        <v>362</v>
      </c>
      <c r="I451" s="2" t="s">
        <v>749</v>
      </c>
      <c r="J451" s="5">
        <v>1037.51</v>
      </c>
      <c r="K451" s="2">
        <v>2</v>
      </c>
      <c r="L451" s="2"/>
    </row>
    <row r="452" spans="1:12" x14ac:dyDescent="0.35">
      <c r="A452" s="2" t="s">
        <v>127</v>
      </c>
      <c r="B452" s="2" t="s">
        <v>804</v>
      </c>
      <c r="C452" s="2" t="s">
        <v>91</v>
      </c>
      <c r="D452" s="2" t="s">
        <v>29</v>
      </c>
      <c r="E452" s="2">
        <v>1</v>
      </c>
      <c r="F452" s="20">
        <v>0.57999999999999996</v>
      </c>
      <c r="G452" s="2" t="s">
        <v>42</v>
      </c>
      <c r="H452" s="2">
        <v>114.88800000000001</v>
      </c>
      <c r="I452" s="2" t="s">
        <v>774</v>
      </c>
      <c r="J452" s="5">
        <v>1209.5999999999999</v>
      </c>
      <c r="K452" s="2">
        <v>2</v>
      </c>
      <c r="L452" s="2"/>
    </row>
    <row r="453" spans="1:12" x14ac:dyDescent="0.35">
      <c r="A453" s="2" t="s">
        <v>127</v>
      </c>
      <c r="B453" s="2" t="s">
        <v>804</v>
      </c>
      <c r="C453" s="2" t="s">
        <v>91</v>
      </c>
      <c r="D453" s="2" t="s">
        <v>29</v>
      </c>
      <c r="E453" s="2">
        <v>1</v>
      </c>
      <c r="F453" s="20">
        <v>0.57999999999999996</v>
      </c>
      <c r="G453" s="2" t="s">
        <v>211</v>
      </c>
      <c r="H453" s="2">
        <v>21</v>
      </c>
      <c r="I453" s="2" t="s">
        <v>780</v>
      </c>
      <c r="J453" s="5">
        <v>2884.5</v>
      </c>
      <c r="K453" s="2">
        <v>2</v>
      </c>
      <c r="L453" s="2"/>
    </row>
    <row r="454" spans="1:12" x14ac:dyDescent="0.35">
      <c r="A454" s="2" t="s">
        <v>127</v>
      </c>
      <c r="B454" s="2" t="s">
        <v>804</v>
      </c>
      <c r="C454" s="2" t="s">
        <v>91</v>
      </c>
      <c r="D454" s="2" t="s">
        <v>29</v>
      </c>
      <c r="E454" s="2">
        <v>1</v>
      </c>
      <c r="F454" s="20">
        <v>0.57999999999999996</v>
      </c>
      <c r="G454" s="2" t="s">
        <v>207</v>
      </c>
      <c r="H454" s="2">
        <v>936.12</v>
      </c>
      <c r="I454" s="2" t="s">
        <v>777</v>
      </c>
      <c r="J454" s="5">
        <v>936.12</v>
      </c>
      <c r="K454" s="2">
        <v>2</v>
      </c>
      <c r="L454" s="2"/>
    </row>
    <row r="455" spans="1:12" x14ac:dyDescent="0.35">
      <c r="A455" s="2" t="s">
        <v>130</v>
      </c>
      <c r="B455" s="2" t="s">
        <v>132</v>
      </c>
      <c r="C455" s="2" t="s">
        <v>91</v>
      </c>
      <c r="D455" s="2" t="s">
        <v>29</v>
      </c>
      <c r="E455" s="2">
        <v>1</v>
      </c>
      <c r="F455" s="20">
        <v>1.08</v>
      </c>
      <c r="G455" s="2" t="s">
        <v>210</v>
      </c>
      <c r="H455" s="2">
        <v>630</v>
      </c>
      <c r="I455" s="2" t="s">
        <v>760</v>
      </c>
      <c r="J455" s="5">
        <v>1167.56</v>
      </c>
      <c r="K455" s="2">
        <v>2</v>
      </c>
      <c r="L455" s="2"/>
    </row>
    <row r="456" spans="1:12" x14ac:dyDescent="0.35">
      <c r="A456" s="2" t="s">
        <v>130</v>
      </c>
      <c r="B456" s="2" t="s">
        <v>132</v>
      </c>
      <c r="C456" s="2" t="s">
        <v>91</v>
      </c>
      <c r="D456" s="2" t="s">
        <v>29</v>
      </c>
      <c r="E456" s="2">
        <v>1</v>
      </c>
      <c r="F456" s="20">
        <v>1.08</v>
      </c>
      <c r="G456" s="2" t="s">
        <v>209</v>
      </c>
      <c r="H456" s="2">
        <v>9</v>
      </c>
      <c r="I456" s="2" t="s">
        <v>760</v>
      </c>
      <c r="J456" s="5">
        <v>429.93</v>
      </c>
      <c r="K456" s="2">
        <v>2</v>
      </c>
      <c r="L456" s="2"/>
    </row>
    <row r="457" spans="1:12" x14ac:dyDescent="0.35">
      <c r="A457" s="2" t="s">
        <v>130</v>
      </c>
      <c r="B457" s="2" t="s">
        <v>132</v>
      </c>
      <c r="C457" s="2" t="s">
        <v>91</v>
      </c>
      <c r="D457" s="2" t="s">
        <v>29</v>
      </c>
      <c r="E457" s="2">
        <v>1</v>
      </c>
      <c r="F457" s="20">
        <v>1.08</v>
      </c>
      <c r="G457" s="2" t="s">
        <v>208</v>
      </c>
      <c r="H457" s="2">
        <v>16.2</v>
      </c>
      <c r="I457" s="2" t="s">
        <v>760</v>
      </c>
      <c r="J457" s="5">
        <v>219.78</v>
      </c>
      <c r="K457" s="2">
        <v>2</v>
      </c>
      <c r="L457" s="2"/>
    </row>
    <row r="458" spans="1:12" x14ac:dyDescent="0.35">
      <c r="A458" s="2" t="s">
        <v>130</v>
      </c>
      <c r="B458" s="2" t="s">
        <v>132</v>
      </c>
      <c r="C458" s="2" t="s">
        <v>91</v>
      </c>
      <c r="D458" s="2" t="s">
        <v>29</v>
      </c>
      <c r="E458" s="2">
        <v>1</v>
      </c>
      <c r="F458" s="20">
        <v>1.08</v>
      </c>
      <c r="G458" s="2" t="s">
        <v>42</v>
      </c>
      <c r="H458" s="2">
        <v>324</v>
      </c>
      <c r="I458" s="2" t="s">
        <v>774</v>
      </c>
      <c r="J458" s="5">
        <v>3411.24</v>
      </c>
      <c r="K458" s="2">
        <v>2</v>
      </c>
      <c r="L458" s="2"/>
    </row>
    <row r="459" spans="1:12" x14ac:dyDescent="0.35">
      <c r="A459" s="2" t="s">
        <v>130</v>
      </c>
      <c r="B459" s="2" t="s">
        <v>132</v>
      </c>
      <c r="C459" s="2" t="s">
        <v>91</v>
      </c>
      <c r="D459" s="2" t="s">
        <v>29</v>
      </c>
      <c r="E459" s="2">
        <v>1</v>
      </c>
      <c r="F459" s="20">
        <v>1.08</v>
      </c>
      <c r="G459" s="2" t="s">
        <v>206</v>
      </c>
      <c r="H459" s="2">
        <v>1800</v>
      </c>
      <c r="I459" s="2" t="s">
        <v>749</v>
      </c>
      <c r="J459" s="5">
        <v>5158.91</v>
      </c>
      <c r="K459" s="2">
        <v>2</v>
      </c>
      <c r="L459" s="2"/>
    </row>
    <row r="460" spans="1:12" x14ac:dyDescent="0.35">
      <c r="A460" s="2" t="s">
        <v>130</v>
      </c>
      <c r="B460" s="2" t="s">
        <v>132</v>
      </c>
      <c r="C460" s="2" t="s">
        <v>91</v>
      </c>
      <c r="D460" s="2" t="s">
        <v>29</v>
      </c>
      <c r="E460" s="2">
        <v>1</v>
      </c>
      <c r="F460" s="20">
        <v>1.08</v>
      </c>
      <c r="G460" s="2" t="s">
        <v>207</v>
      </c>
      <c r="H460" s="2">
        <v>1743.12</v>
      </c>
      <c r="I460" s="2" t="s">
        <v>777</v>
      </c>
      <c r="J460" s="5">
        <v>1743.12</v>
      </c>
      <c r="K460" s="2">
        <v>2</v>
      </c>
      <c r="L460" s="2"/>
    </row>
    <row r="461" spans="1:12" x14ac:dyDescent="0.35">
      <c r="A461" s="2" t="s">
        <v>130</v>
      </c>
      <c r="B461" s="2" t="s">
        <v>132</v>
      </c>
      <c r="C461" s="2" t="s">
        <v>91</v>
      </c>
      <c r="D461" s="2" t="s">
        <v>29</v>
      </c>
      <c r="E461" s="2">
        <v>1</v>
      </c>
      <c r="F461" s="20">
        <v>1.08</v>
      </c>
      <c r="G461" s="2" t="s">
        <v>211</v>
      </c>
      <c r="H461" s="2">
        <v>21</v>
      </c>
      <c r="I461" s="2" t="s">
        <v>780</v>
      </c>
      <c r="J461" s="5">
        <v>4238.2</v>
      </c>
      <c r="K461" s="2">
        <v>2</v>
      </c>
      <c r="L461" s="2"/>
    </row>
    <row r="462" spans="1:12" x14ac:dyDescent="0.35">
      <c r="A462" s="2" t="s">
        <v>130</v>
      </c>
      <c r="B462" s="2" t="s">
        <v>132</v>
      </c>
      <c r="C462" s="2" t="s">
        <v>91</v>
      </c>
      <c r="D462" s="2" t="s">
        <v>29</v>
      </c>
      <c r="E462" s="2">
        <v>2</v>
      </c>
      <c r="F462" s="20">
        <v>0.59</v>
      </c>
      <c r="G462" s="2" t="s">
        <v>206</v>
      </c>
      <c r="H462" s="2">
        <v>369</v>
      </c>
      <c r="I462" s="2" t="s">
        <v>749</v>
      </c>
      <c r="J462" s="5">
        <v>1057.58</v>
      </c>
      <c r="K462" s="2">
        <v>2</v>
      </c>
      <c r="L462" s="2"/>
    </row>
    <row r="463" spans="1:12" x14ac:dyDescent="0.35">
      <c r="A463" s="2" t="s">
        <v>130</v>
      </c>
      <c r="B463" s="2" t="s">
        <v>132</v>
      </c>
      <c r="C463" s="2" t="s">
        <v>91</v>
      </c>
      <c r="D463" s="2" t="s">
        <v>29</v>
      </c>
      <c r="E463" s="2">
        <v>2</v>
      </c>
      <c r="F463" s="20">
        <v>0.59</v>
      </c>
      <c r="G463" s="2" t="s">
        <v>42</v>
      </c>
      <c r="H463" s="2">
        <v>148.393</v>
      </c>
      <c r="I463" s="2" t="s">
        <v>774</v>
      </c>
      <c r="J463" s="5">
        <v>1562.36</v>
      </c>
      <c r="K463" s="2">
        <v>2</v>
      </c>
      <c r="L463" s="2"/>
    </row>
    <row r="464" spans="1:12" x14ac:dyDescent="0.35">
      <c r="A464" s="2" t="s">
        <v>130</v>
      </c>
      <c r="B464" s="2" t="s">
        <v>132</v>
      </c>
      <c r="C464" s="2" t="s">
        <v>91</v>
      </c>
      <c r="D464" s="2" t="s">
        <v>29</v>
      </c>
      <c r="E464" s="2">
        <v>2</v>
      </c>
      <c r="F464" s="20">
        <v>0.59</v>
      </c>
      <c r="G464" s="2" t="s">
        <v>207</v>
      </c>
      <c r="H464" s="2">
        <v>952.26</v>
      </c>
      <c r="I464" s="2" t="s">
        <v>777</v>
      </c>
      <c r="J464" s="5">
        <v>952.26</v>
      </c>
      <c r="K464" s="2">
        <v>2</v>
      </c>
      <c r="L464" s="2"/>
    </row>
    <row r="465" spans="1:12" x14ac:dyDescent="0.35">
      <c r="A465" s="2" t="s">
        <v>130</v>
      </c>
      <c r="B465" s="2" t="s">
        <v>132</v>
      </c>
      <c r="C465" s="2" t="s">
        <v>91</v>
      </c>
      <c r="D465" s="2" t="s">
        <v>29</v>
      </c>
      <c r="E465" s="2">
        <v>2</v>
      </c>
      <c r="F465" s="20">
        <v>0.59</v>
      </c>
      <c r="G465" s="2" t="s">
        <v>208</v>
      </c>
      <c r="H465" s="2">
        <v>8.85</v>
      </c>
      <c r="I465" s="2" t="s">
        <v>760</v>
      </c>
      <c r="J465" s="5">
        <v>120.06</v>
      </c>
      <c r="K465" s="2">
        <v>2</v>
      </c>
      <c r="L465" s="2"/>
    </row>
    <row r="466" spans="1:12" x14ac:dyDescent="0.35">
      <c r="A466" s="2" t="s">
        <v>130</v>
      </c>
      <c r="B466" s="2" t="s">
        <v>132</v>
      </c>
      <c r="C466" s="2" t="s">
        <v>91</v>
      </c>
      <c r="D466" s="2" t="s">
        <v>29</v>
      </c>
      <c r="E466" s="2">
        <v>2</v>
      </c>
      <c r="F466" s="20">
        <v>0.59</v>
      </c>
      <c r="G466" s="2" t="s">
        <v>209</v>
      </c>
      <c r="H466" s="2">
        <v>1.845</v>
      </c>
      <c r="I466" s="2" t="s">
        <v>760</v>
      </c>
      <c r="J466" s="5">
        <v>88.13</v>
      </c>
      <c r="K466" s="2">
        <v>2</v>
      </c>
      <c r="L466" s="2"/>
    </row>
    <row r="467" spans="1:12" x14ac:dyDescent="0.35">
      <c r="A467" s="2" t="s">
        <v>130</v>
      </c>
      <c r="B467" s="2" t="s">
        <v>132</v>
      </c>
      <c r="C467" s="2" t="s">
        <v>91</v>
      </c>
      <c r="D467" s="2" t="s">
        <v>29</v>
      </c>
      <c r="E467" s="2">
        <v>2</v>
      </c>
      <c r="F467" s="20">
        <v>0.59</v>
      </c>
      <c r="G467" s="2" t="s">
        <v>210</v>
      </c>
      <c r="H467" s="2">
        <v>129.15</v>
      </c>
      <c r="I467" s="2" t="s">
        <v>760</v>
      </c>
      <c r="J467" s="5">
        <v>239.35</v>
      </c>
      <c r="K467" s="2">
        <v>2</v>
      </c>
      <c r="L467" s="2"/>
    </row>
    <row r="468" spans="1:12" x14ac:dyDescent="0.35">
      <c r="A468" s="2" t="s">
        <v>133</v>
      </c>
      <c r="B468" s="2" t="s">
        <v>134</v>
      </c>
      <c r="C468" s="2" t="s">
        <v>63</v>
      </c>
      <c r="D468" s="2" t="s">
        <v>29</v>
      </c>
      <c r="E468" s="2">
        <v>1</v>
      </c>
      <c r="F468" s="20">
        <v>0.222</v>
      </c>
      <c r="G468" s="2" t="s">
        <v>208</v>
      </c>
      <c r="H468" s="2">
        <v>3.3</v>
      </c>
      <c r="I468" s="2" t="s">
        <v>760</v>
      </c>
      <c r="J468" s="5">
        <v>44.77</v>
      </c>
      <c r="K468" s="2">
        <v>5</v>
      </c>
      <c r="L468" s="2"/>
    </row>
    <row r="469" spans="1:12" x14ac:dyDescent="0.35">
      <c r="A469" s="2" t="s">
        <v>133</v>
      </c>
      <c r="B469" s="2" t="s">
        <v>134</v>
      </c>
      <c r="C469" s="2" t="s">
        <v>63</v>
      </c>
      <c r="D469" s="2" t="s">
        <v>29</v>
      </c>
      <c r="E469" s="2">
        <v>1</v>
      </c>
      <c r="F469" s="20">
        <v>0.222</v>
      </c>
      <c r="G469" s="2" t="s">
        <v>209</v>
      </c>
      <c r="H469" s="2">
        <v>0.69</v>
      </c>
      <c r="I469" s="2" t="s">
        <v>760</v>
      </c>
      <c r="J469" s="5">
        <v>32.96</v>
      </c>
      <c r="K469" s="2">
        <v>5</v>
      </c>
      <c r="L469" s="2"/>
    </row>
    <row r="470" spans="1:12" x14ac:dyDescent="0.35">
      <c r="A470" s="2" t="s">
        <v>133</v>
      </c>
      <c r="B470" s="2" t="s">
        <v>134</v>
      </c>
      <c r="C470" s="2" t="s">
        <v>63</v>
      </c>
      <c r="D470" s="2" t="s">
        <v>29</v>
      </c>
      <c r="E470" s="2">
        <v>1</v>
      </c>
      <c r="F470" s="20">
        <v>0.222</v>
      </c>
      <c r="G470" s="2" t="s">
        <v>210</v>
      </c>
      <c r="H470" s="2">
        <v>48.3</v>
      </c>
      <c r="I470" s="2" t="s">
        <v>760</v>
      </c>
      <c r="J470" s="5">
        <v>89.51</v>
      </c>
      <c r="K470" s="2">
        <v>5</v>
      </c>
      <c r="L470" s="2"/>
    </row>
    <row r="471" spans="1:12" x14ac:dyDescent="0.35">
      <c r="A471" s="2" t="s">
        <v>133</v>
      </c>
      <c r="B471" s="2" t="s">
        <v>134</v>
      </c>
      <c r="C471" s="2" t="s">
        <v>63</v>
      </c>
      <c r="D471" s="2" t="s">
        <v>29</v>
      </c>
      <c r="E471" s="2">
        <v>1</v>
      </c>
      <c r="F471" s="20">
        <v>0.222</v>
      </c>
      <c r="G471" s="2" t="s">
        <v>211</v>
      </c>
      <c r="H471" s="2">
        <v>16</v>
      </c>
      <c r="I471" s="2" t="s">
        <v>780</v>
      </c>
      <c r="J471" s="5">
        <v>4314.74</v>
      </c>
      <c r="K471" s="2">
        <v>5</v>
      </c>
      <c r="L471" s="2"/>
    </row>
    <row r="472" spans="1:12" x14ac:dyDescent="0.35">
      <c r="A472" s="2" t="s">
        <v>133</v>
      </c>
      <c r="B472" s="2" t="s">
        <v>134</v>
      </c>
      <c r="C472" s="2" t="s">
        <v>63</v>
      </c>
      <c r="D472" s="2" t="s">
        <v>29</v>
      </c>
      <c r="E472" s="2">
        <v>1</v>
      </c>
      <c r="F472" s="20">
        <v>0.222</v>
      </c>
      <c r="G472" s="2" t="s">
        <v>42</v>
      </c>
      <c r="H472" s="2">
        <v>136.61500000000001</v>
      </c>
      <c r="I472" s="2" t="s">
        <v>774</v>
      </c>
      <c r="J472" s="5">
        <v>1438.36</v>
      </c>
      <c r="K472" s="2">
        <v>5</v>
      </c>
      <c r="L472" s="2"/>
    </row>
    <row r="473" spans="1:12" x14ac:dyDescent="0.35">
      <c r="A473" s="2" t="s">
        <v>133</v>
      </c>
      <c r="B473" s="2" t="s">
        <v>134</v>
      </c>
      <c r="C473" s="2" t="s">
        <v>63</v>
      </c>
      <c r="D473" s="2" t="s">
        <v>29</v>
      </c>
      <c r="E473" s="2">
        <v>1</v>
      </c>
      <c r="F473" s="20">
        <v>0.222</v>
      </c>
      <c r="G473" s="2" t="s">
        <v>206</v>
      </c>
      <c r="H473" s="2">
        <v>138</v>
      </c>
      <c r="I473" s="2" t="s">
        <v>749</v>
      </c>
      <c r="J473" s="5">
        <v>395.52</v>
      </c>
      <c r="K473" s="2">
        <v>5</v>
      </c>
      <c r="L473" s="2"/>
    </row>
    <row r="474" spans="1:12" x14ac:dyDescent="0.35">
      <c r="A474" s="2" t="s">
        <v>133</v>
      </c>
      <c r="B474" s="2" t="s">
        <v>134</v>
      </c>
      <c r="C474" s="2" t="s">
        <v>63</v>
      </c>
      <c r="D474" s="2" t="s">
        <v>29</v>
      </c>
      <c r="E474" s="2">
        <v>1</v>
      </c>
      <c r="F474" s="20">
        <v>0.222</v>
      </c>
      <c r="G474" s="2" t="s">
        <v>207</v>
      </c>
      <c r="H474" s="2">
        <v>355.08</v>
      </c>
      <c r="I474" s="2" t="s">
        <v>777</v>
      </c>
      <c r="J474" s="5">
        <v>355.08</v>
      </c>
      <c r="K474" s="2">
        <v>5</v>
      </c>
      <c r="L474" s="2"/>
    </row>
    <row r="475" spans="1:12" x14ac:dyDescent="0.35">
      <c r="A475" s="2" t="s">
        <v>133</v>
      </c>
      <c r="B475" s="2" t="s">
        <v>134</v>
      </c>
      <c r="C475" s="2" t="s">
        <v>63</v>
      </c>
      <c r="D475" s="2" t="s">
        <v>29</v>
      </c>
      <c r="E475" s="2">
        <v>2</v>
      </c>
      <c r="F475" s="20">
        <v>0.14899999999999999</v>
      </c>
      <c r="G475" s="2" t="s">
        <v>207</v>
      </c>
      <c r="H475" s="2">
        <v>242.1</v>
      </c>
      <c r="I475" s="2" t="s">
        <v>777</v>
      </c>
      <c r="J475" s="5">
        <v>242.1</v>
      </c>
      <c r="K475" s="2">
        <v>5</v>
      </c>
      <c r="L475" s="2"/>
    </row>
    <row r="476" spans="1:12" x14ac:dyDescent="0.35">
      <c r="A476" s="2" t="s">
        <v>133</v>
      </c>
      <c r="B476" s="2" t="s">
        <v>134</v>
      </c>
      <c r="C476" s="2" t="s">
        <v>63</v>
      </c>
      <c r="D476" s="2" t="s">
        <v>29</v>
      </c>
      <c r="E476" s="2">
        <v>2</v>
      </c>
      <c r="F476" s="20">
        <v>0.14899999999999999</v>
      </c>
      <c r="G476" s="2" t="s">
        <v>42</v>
      </c>
      <c r="H476" s="2">
        <v>76.536000000000001</v>
      </c>
      <c r="I476" s="2" t="s">
        <v>774</v>
      </c>
      <c r="J476" s="5">
        <v>805.81</v>
      </c>
      <c r="K476" s="2">
        <v>5</v>
      </c>
      <c r="L476" s="2"/>
    </row>
    <row r="477" spans="1:12" x14ac:dyDescent="0.35">
      <c r="A477" s="2" t="s">
        <v>133</v>
      </c>
      <c r="B477" s="2" t="s">
        <v>134</v>
      </c>
      <c r="C477" s="2" t="s">
        <v>63</v>
      </c>
      <c r="D477" s="2" t="s">
        <v>29</v>
      </c>
      <c r="E477" s="2">
        <v>2</v>
      </c>
      <c r="F477" s="20">
        <v>0.14899999999999999</v>
      </c>
      <c r="G477" s="2" t="s">
        <v>206</v>
      </c>
      <c r="H477" s="2">
        <v>164</v>
      </c>
      <c r="I477" s="2" t="s">
        <v>749</v>
      </c>
      <c r="J477" s="5">
        <v>470.03</v>
      </c>
      <c r="K477" s="2">
        <v>5</v>
      </c>
      <c r="L477" s="2"/>
    </row>
    <row r="478" spans="1:12" x14ac:dyDescent="0.35">
      <c r="A478" s="2" t="s">
        <v>133</v>
      </c>
      <c r="B478" s="2" t="s">
        <v>134</v>
      </c>
      <c r="C478" s="2" t="s">
        <v>63</v>
      </c>
      <c r="D478" s="2" t="s">
        <v>29</v>
      </c>
      <c r="E478" s="2">
        <v>2</v>
      </c>
      <c r="F478" s="20">
        <v>0.14899999999999999</v>
      </c>
      <c r="G478" s="2" t="s">
        <v>210</v>
      </c>
      <c r="H478" s="2">
        <v>57.4</v>
      </c>
      <c r="I478" s="2" t="s">
        <v>760</v>
      </c>
      <c r="J478" s="5">
        <v>106.38</v>
      </c>
      <c r="K478" s="2">
        <v>5</v>
      </c>
      <c r="L478" s="2"/>
    </row>
    <row r="479" spans="1:12" x14ac:dyDescent="0.35">
      <c r="A479" s="2" t="s">
        <v>133</v>
      </c>
      <c r="B479" s="2" t="s">
        <v>134</v>
      </c>
      <c r="C479" s="2" t="s">
        <v>63</v>
      </c>
      <c r="D479" s="2" t="s">
        <v>29</v>
      </c>
      <c r="E479" s="2">
        <v>2</v>
      </c>
      <c r="F479" s="20">
        <v>0.14899999999999999</v>
      </c>
      <c r="G479" s="2" t="s">
        <v>208</v>
      </c>
      <c r="H479" s="2">
        <v>2.25</v>
      </c>
      <c r="I479" s="2" t="s">
        <v>760</v>
      </c>
      <c r="J479" s="5">
        <v>30.52</v>
      </c>
      <c r="K479" s="2">
        <v>5</v>
      </c>
      <c r="L479" s="2"/>
    </row>
    <row r="480" spans="1:12" x14ac:dyDescent="0.35">
      <c r="A480" s="2" t="s">
        <v>133</v>
      </c>
      <c r="B480" s="2" t="s">
        <v>134</v>
      </c>
      <c r="C480" s="2" t="s">
        <v>63</v>
      </c>
      <c r="D480" s="2" t="s">
        <v>29</v>
      </c>
      <c r="E480" s="2">
        <v>2</v>
      </c>
      <c r="F480" s="20">
        <v>0.14899999999999999</v>
      </c>
      <c r="G480" s="2" t="s">
        <v>209</v>
      </c>
      <c r="H480" s="2">
        <v>0.82</v>
      </c>
      <c r="I480" s="2" t="s">
        <v>760</v>
      </c>
      <c r="J480" s="5">
        <v>39.17</v>
      </c>
      <c r="K480" s="2">
        <v>5</v>
      </c>
      <c r="L480" s="2"/>
    </row>
    <row r="481" spans="1:12" x14ac:dyDescent="0.35">
      <c r="A481" s="2" t="s">
        <v>133</v>
      </c>
      <c r="B481" s="2" t="s">
        <v>134</v>
      </c>
      <c r="C481" s="2" t="s">
        <v>63</v>
      </c>
      <c r="D481" s="2" t="s">
        <v>29</v>
      </c>
      <c r="E481" s="2">
        <v>4</v>
      </c>
      <c r="F481" s="20">
        <v>3.3000000000000002E-2</v>
      </c>
      <c r="G481" s="2" t="s">
        <v>207</v>
      </c>
      <c r="H481" s="2">
        <v>48.42</v>
      </c>
      <c r="I481" s="2" t="s">
        <v>777</v>
      </c>
      <c r="J481" s="5">
        <v>48.42</v>
      </c>
      <c r="K481" s="2">
        <v>5</v>
      </c>
      <c r="L481" s="2"/>
    </row>
    <row r="482" spans="1:12" x14ac:dyDescent="0.35">
      <c r="A482" s="2" t="s">
        <v>133</v>
      </c>
      <c r="B482" s="2" t="s">
        <v>134</v>
      </c>
      <c r="C482" s="2" t="s">
        <v>63</v>
      </c>
      <c r="D482" s="2" t="s">
        <v>29</v>
      </c>
      <c r="E482" s="2">
        <v>6</v>
      </c>
      <c r="F482" s="20">
        <v>0.36599999999999999</v>
      </c>
      <c r="G482" s="2" t="s">
        <v>207</v>
      </c>
      <c r="H482" s="2">
        <v>597.17999999999995</v>
      </c>
      <c r="I482" s="2" t="s">
        <v>777</v>
      </c>
      <c r="J482" s="5">
        <v>597.17999999999995</v>
      </c>
      <c r="K482" s="2">
        <v>5</v>
      </c>
      <c r="L482" s="2"/>
    </row>
    <row r="483" spans="1:12" x14ac:dyDescent="0.35">
      <c r="A483" s="2" t="s">
        <v>133</v>
      </c>
      <c r="B483" s="2" t="s">
        <v>134</v>
      </c>
      <c r="C483" s="2" t="s">
        <v>63</v>
      </c>
      <c r="D483" s="2" t="s">
        <v>29</v>
      </c>
      <c r="E483" s="2">
        <v>6</v>
      </c>
      <c r="F483" s="20">
        <v>0.36599999999999999</v>
      </c>
      <c r="G483" s="2" t="s">
        <v>42</v>
      </c>
      <c r="H483" s="2">
        <v>82.754999999999995</v>
      </c>
      <c r="I483" s="2" t="s">
        <v>774</v>
      </c>
      <c r="J483" s="5">
        <v>871.29</v>
      </c>
      <c r="K483" s="2">
        <v>5</v>
      </c>
      <c r="L483" s="2"/>
    </row>
    <row r="484" spans="1:12" x14ac:dyDescent="0.35">
      <c r="A484" s="2" t="s">
        <v>133</v>
      </c>
      <c r="B484" s="2" t="s">
        <v>134</v>
      </c>
      <c r="C484" s="2" t="s">
        <v>63</v>
      </c>
      <c r="D484" s="2" t="s">
        <v>29</v>
      </c>
      <c r="E484" s="2">
        <v>6</v>
      </c>
      <c r="F484" s="20">
        <v>0.36599999999999999</v>
      </c>
      <c r="G484" s="2" t="s">
        <v>206</v>
      </c>
      <c r="H484" s="2">
        <v>305</v>
      </c>
      <c r="I484" s="2" t="s">
        <v>749</v>
      </c>
      <c r="J484" s="5">
        <v>874.15</v>
      </c>
      <c r="K484" s="2">
        <v>5</v>
      </c>
      <c r="L484" s="2"/>
    </row>
    <row r="485" spans="1:12" x14ac:dyDescent="0.35">
      <c r="A485" s="2" t="s">
        <v>133</v>
      </c>
      <c r="B485" s="2" t="s">
        <v>134</v>
      </c>
      <c r="C485" s="2" t="s">
        <v>63</v>
      </c>
      <c r="D485" s="2" t="s">
        <v>29</v>
      </c>
      <c r="E485" s="2">
        <v>6</v>
      </c>
      <c r="F485" s="20">
        <v>0.36599999999999999</v>
      </c>
      <c r="G485" s="2" t="s">
        <v>210</v>
      </c>
      <c r="H485" s="2">
        <v>106.75</v>
      </c>
      <c r="I485" s="2" t="s">
        <v>760</v>
      </c>
      <c r="J485" s="5">
        <v>197.84</v>
      </c>
      <c r="K485" s="2">
        <v>5</v>
      </c>
      <c r="L485" s="2"/>
    </row>
    <row r="486" spans="1:12" x14ac:dyDescent="0.35">
      <c r="A486" s="2" t="s">
        <v>133</v>
      </c>
      <c r="B486" s="2" t="s">
        <v>134</v>
      </c>
      <c r="C486" s="2" t="s">
        <v>63</v>
      </c>
      <c r="D486" s="2" t="s">
        <v>29</v>
      </c>
      <c r="E486" s="2">
        <v>6</v>
      </c>
      <c r="F486" s="20">
        <v>0.36599999999999999</v>
      </c>
      <c r="G486" s="2" t="s">
        <v>209</v>
      </c>
      <c r="H486" s="2">
        <v>1.5249999999999999</v>
      </c>
      <c r="I486" s="2" t="s">
        <v>760</v>
      </c>
      <c r="J486" s="5">
        <v>72.849999999999994</v>
      </c>
      <c r="K486" s="2">
        <v>5</v>
      </c>
      <c r="L486" s="2"/>
    </row>
    <row r="487" spans="1:12" x14ac:dyDescent="0.35">
      <c r="A487" s="2" t="s">
        <v>133</v>
      </c>
      <c r="B487" s="2" t="s">
        <v>134</v>
      </c>
      <c r="C487" s="2" t="s">
        <v>63</v>
      </c>
      <c r="D487" s="2" t="s">
        <v>29</v>
      </c>
      <c r="E487" s="2">
        <v>6</v>
      </c>
      <c r="F487" s="20">
        <v>0.36599999999999999</v>
      </c>
      <c r="G487" s="2" t="s">
        <v>208</v>
      </c>
      <c r="H487" s="2">
        <v>5.55</v>
      </c>
      <c r="I487" s="2" t="s">
        <v>760</v>
      </c>
      <c r="J487" s="5">
        <v>75.290000000000006</v>
      </c>
      <c r="K487" s="2">
        <v>5</v>
      </c>
      <c r="L487" s="2"/>
    </row>
    <row r="488" spans="1:12" x14ac:dyDescent="0.35">
      <c r="A488" s="2" t="s">
        <v>133</v>
      </c>
      <c r="B488" s="2" t="s">
        <v>134</v>
      </c>
      <c r="C488" s="2" t="s">
        <v>63</v>
      </c>
      <c r="D488" s="2" t="s">
        <v>29</v>
      </c>
      <c r="E488" s="2">
        <v>5</v>
      </c>
      <c r="F488" s="20">
        <v>0.14199999999999999</v>
      </c>
      <c r="G488" s="2" t="s">
        <v>207</v>
      </c>
      <c r="H488" s="2">
        <v>225.96</v>
      </c>
      <c r="I488" s="2" t="s">
        <v>777</v>
      </c>
      <c r="J488" s="5">
        <v>225.96</v>
      </c>
      <c r="K488" s="2">
        <v>5</v>
      </c>
      <c r="L488" s="2"/>
    </row>
    <row r="489" spans="1:12" x14ac:dyDescent="0.35">
      <c r="A489" s="2" t="s">
        <v>133</v>
      </c>
      <c r="B489" s="2" t="s">
        <v>134</v>
      </c>
      <c r="C489" s="2" t="s">
        <v>63</v>
      </c>
      <c r="D489" s="2" t="s">
        <v>29</v>
      </c>
      <c r="E489" s="2">
        <v>5</v>
      </c>
      <c r="F489" s="20">
        <v>0.14199999999999999</v>
      </c>
      <c r="G489" s="2" t="s">
        <v>42</v>
      </c>
      <c r="H489" s="2">
        <v>58.536000000000001</v>
      </c>
      <c r="I489" s="2" t="s">
        <v>774</v>
      </c>
      <c r="J489" s="5">
        <v>616.29</v>
      </c>
      <c r="K489" s="2">
        <v>5</v>
      </c>
      <c r="L489" s="2"/>
    </row>
    <row r="490" spans="1:12" x14ac:dyDescent="0.35">
      <c r="A490" s="2" t="s">
        <v>133</v>
      </c>
      <c r="B490" s="2" t="s">
        <v>134</v>
      </c>
      <c r="C490" s="2" t="s">
        <v>63</v>
      </c>
      <c r="D490" s="2" t="s">
        <v>29</v>
      </c>
      <c r="E490" s="2">
        <v>5</v>
      </c>
      <c r="F490" s="20">
        <v>0.14199999999999999</v>
      </c>
      <c r="G490" s="2" t="s">
        <v>210</v>
      </c>
      <c r="H490" s="2">
        <v>54.95</v>
      </c>
      <c r="I490" s="2" t="s">
        <v>760</v>
      </c>
      <c r="J490" s="5">
        <v>101.84</v>
      </c>
      <c r="K490" s="2">
        <v>5</v>
      </c>
      <c r="L490" s="2"/>
    </row>
    <row r="491" spans="1:12" x14ac:dyDescent="0.35">
      <c r="A491" s="2" t="s">
        <v>133</v>
      </c>
      <c r="B491" s="2" t="s">
        <v>134</v>
      </c>
      <c r="C491" s="2" t="s">
        <v>63</v>
      </c>
      <c r="D491" s="2" t="s">
        <v>29</v>
      </c>
      <c r="E491" s="2">
        <v>5</v>
      </c>
      <c r="F491" s="20">
        <v>0.14199999999999999</v>
      </c>
      <c r="G491" s="2" t="s">
        <v>209</v>
      </c>
      <c r="H491" s="2">
        <v>0.78500000000000003</v>
      </c>
      <c r="I491" s="2" t="s">
        <v>760</v>
      </c>
      <c r="J491" s="5">
        <v>37.5</v>
      </c>
      <c r="K491" s="2">
        <v>5</v>
      </c>
      <c r="L491" s="2"/>
    </row>
    <row r="492" spans="1:12" x14ac:dyDescent="0.35">
      <c r="A492" s="2" t="s">
        <v>133</v>
      </c>
      <c r="B492" s="2" t="s">
        <v>134</v>
      </c>
      <c r="C492" s="2" t="s">
        <v>63</v>
      </c>
      <c r="D492" s="2" t="s">
        <v>29</v>
      </c>
      <c r="E492" s="2">
        <v>3</v>
      </c>
      <c r="F492" s="20">
        <v>0.18</v>
      </c>
      <c r="G492" s="2" t="s">
        <v>207</v>
      </c>
      <c r="H492" s="2">
        <v>290.52</v>
      </c>
      <c r="I492" s="2" t="s">
        <v>777</v>
      </c>
      <c r="J492" s="5">
        <v>290.52</v>
      </c>
      <c r="K492" s="2">
        <v>5</v>
      </c>
      <c r="L492" s="2"/>
    </row>
    <row r="493" spans="1:12" x14ac:dyDescent="0.35">
      <c r="A493" s="2" t="s">
        <v>133</v>
      </c>
      <c r="B493" s="2" t="s">
        <v>134</v>
      </c>
      <c r="C493" s="2" t="s">
        <v>63</v>
      </c>
      <c r="D493" s="2" t="s">
        <v>29</v>
      </c>
      <c r="E493" s="2">
        <v>4</v>
      </c>
      <c r="F493" s="20">
        <v>3.3000000000000002E-2</v>
      </c>
      <c r="G493" s="2" t="s">
        <v>208</v>
      </c>
      <c r="H493" s="2">
        <v>0.45</v>
      </c>
      <c r="I493" s="2" t="s">
        <v>760</v>
      </c>
      <c r="J493" s="5">
        <v>6.1</v>
      </c>
      <c r="K493" s="2">
        <v>5</v>
      </c>
      <c r="L493" s="2"/>
    </row>
    <row r="494" spans="1:12" x14ac:dyDescent="0.35">
      <c r="A494" s="2" t="s">
        <v>133</v>
      </c>
      <c r="B494" s="2" t="s">
        <v>134</v>
      </c>
      <c r="C494" s="2" t="s">
        <v>63</v>
      </c>
      <c r="D494" s="2" t="s">
        <v>29</v>
      </c>
      <c r="E494" s="2">
        <v>4</v>
      </c>
      <c r="F494" s="20">
        <v>3.3000000000000002E-2</v>
      </c>
      <c r="G494" s="2" t="s">
        <v>209</v>
      </c>
      <c r="H494" s="2">
        <v>0.27500000000000002</v>
      </c>
      <c r="I494" s="2" t="s">
        <v>760</v>
      </c>
      <c r="J494" s="5">
        <v>13.14</v>
      </c>
      <c r="K494" s="2">
        <v>5</v>
      </c>
      <c r="L494" s="2"/>
    </row>
    <row r="495" spans="1:12" x14ac:dyDescent="0.35">
      <c r="A495" s="2" t="s">
        <v>133</v>
      </c>
      <c r="B495" s="2" t="s">
        <v>134</v>
      </c>
      <c r="C495" s="2" t="s">
        <v>63</v>
      </c>
      <c r="D495" s="2" t="s">
        <v>29</v>
      </c>
      <c r="E495" s="2">
        <v>4</v>
      </c>
      <c r="F495" s="20">
        <v>3.3000000000000002E-2</v>
      </c>
      <c r="G495" s="2" t="s">
        <v>210</v>
      </c>
      <c r="H495" s="2">
        <v>19.25</v>
      </c>
      <c r="I495" s="2" t="s">
        <v>760</v>
      </c>
      <c r="J495" s="5">
        <v>35.68</v>
      </c>
      <c r="K495" s="2">
        <v>5</v>
      </c>
      <c r="L495" s="2"/>
    </row>
    <row r="496" spans="1:12" x14ac:dyDescent="0.35">
      <c r="A496" s="2" t="s">
        <v>133</v>
      </c>
      <c r="B496" s="2" t="s">
        <v>134</v>
      </c>
      <c r="C496" s="2" t="s">
        <v>63</v>
      </c>
      <c r="D496" s="2" t="s">
        <v>29</v>
      </c>
      <c r="E496" s="2">
        <v>4</v>
      </c>
      <c r="F496" s="20">
        <v>3.3000000000000002E-2</v>
      </c>
      <c r="G496" s="2" t="s">
        <v>206</v>
      </c>
      <c r="H496" s="2">
        <v>55</v>
      </c>
      <c r="I496" s="2" t="s">
        <v>749</v>
      </c>
      <c r="J496" s="5">
        <v>157.63</v>
      </c>
      <c r="K496" s="2">
        <v>5</v>
      </c>
      <c r="L496" s="2"/>
    </row>
    <row r="497" spans="1:12" x14ac:dyDescent="0.35">
      <c r="A497" s="2" t="s">
        <v>133</v>
      </c>
      <c r="B497" s="2" t="s">
        <v>134</v>
      </c>
      <c r="C497" s="2" t="s">
        <v>63</v>
      </c>
      <c r="D497" s="2" t="s">
        <v>29</v>
      </c>
      <c r="E497" s="2">
        <v>4</v>
      </c>
      <c r="F497" s="20">
        <v>3.3000000000000002E-2</v>
      </c>
      <c r="G497" s="2" t="s">
        <v>42</v>
      </c>
      <c r="H497" s="2">
        <v>75.296999999999997</v>
      </c>
      <c r="I497" s="2" t="s">
        <v>774</v>
      </c>
      <c r="J497" s="5">
        <v>792.77</v>
      </c>
      <c r="K497" s="2">
        <v>5</v>
      </c>
      <c r="L497" s="2"/>
    </row>
    <row r="498" spans="1:12" x14ac:dyDescent="0.35">
      <c r="A498" s="2" t="s">
        <v>133</v>
      </c>
      <c r="B498" s="2" t="s">
        <v>134</v>
      </c>
      <c r="C498" s="2" t="s">
        <v>63</v>
      </c>
      <c r="D498" s="2" t="s">
        <v>29</v>
      </c>
      <c r="E498" s="2">
        <v>5</v>
      </c>
      <c r="F498" s="20">
        <v>0.14199999999999999</v>
      </c>
      <c r="G498" s="2" t="s">
        <v>208</v>
      </c>
      <c r="H498" s="2">
        <v>2.1</v>
      </c>
      <c r="I498" s="2" t="s">
        <v>760</v>
      </c>
      <c r="J498" s="5">
        <v>28.49</v>
      </c>
      <c r="K498" s="2">
        <v>5</v>
      </c>
      <c r="L498" s="2"/>
    </row>
    <row r="499" spans="1:12" x14ac:dyDescent="0.35">
      <c r="A499" s="2" t="s">
        <v>133</v>
      </c>
      <c r="B499" s="2" t="s">
        <v>134</v>
      </c>
      <c r="C499" s="2" t="s">
        <v>63</v>
      </c>
      <c r="D499" s="2" t="s">
        <v>29</v>
      </c>
      <c r="E499" s="2">
        <v>5</v>
      </c>
      <c r="F499" s="20">
        <v>0.14199999999999999</v>
      </c>
      <c r="G499" s="2" t="s">
        <v>206</v>
      </c>
      <c r="H499" s="2">
        <v>157</v>
      </c>
      <c r="I499" s="2" t="s">
        <v>749</v>
      </c>
      <c r="J499" s="5">
        <v>449.97</v>
      </c>
      <c r="K499" s="2">
        <v>5</v>
      </c>
      <c r="L499" s="2"/>
    </row>
    <row r="500" spans="1:12" x14ac:dyDescent="0.35">
      <c r="A500" s="2" t="s">
        <v>133</v>
      </c>
      <c r="B500" s="2" t="s">
        <v>134</v>
      </c>
      <c r="C500" s="2" t="s">
        <v>63</v>
      </c>
      <c r="D500" s="2" t="s">
        <v>29</v>
      </c>
      <c r="E500" s="2">
        <v>3</v>
      </c>
      <c r="F500" s="20">
        <v>0.18</v>
      </c>
      <c r="G500" s="2" t="s">
        <v>210</v>
      </c>
      <c r="H500" s="2">
        <v>105</v>
      </c>
      <c r="I500" s="2" t="s">
        <v>760</v>
      </c>
      <c r="J500" s="5">
        <v>194.59</v>
      </c>
      <c r="K500" s="2">
        <v>5</v>
      </c>
      <c r="L500" s="2"/>
    </row>
    <row r="501" spans="1:12" x14ac:dyDescent="0.35">
      <c r="A501" s="2" t="s">
        <v>133</v>
      </c>
      <c r="B501" s="2" t="s">
        <v>134</v>
      </c>
      <c r="C501" s="2" t="s">
        <v>63</v>
      </c>
      <c r="D501" s="2" t="s">
        <v>29</v>
      </c>
      <c r="E501" s="2">
        <v>3</v>
      </c>
      <c r="F501" s="20">
        <v>0.18</v>
      </c>
      <c r="G501" s="2" t="s">
        <v>206</v>
      </c>
      <c r="H501" s="2">
        <v>300</v>
      </c>
      <c r="I501" s="2" t="s">
        <v>749</v>
      </c>
      <c r="J501" s="5">
        <v>859.82</v>
      </c>
      <c r="K501" s="2">
        <v>5</v>
      </c>
      <c r="L501" s="2"/>
    </row>
    <row r="502" spans="1:12" x14ac:dyDescent="0.35">
      <c r="A502" s="2" t="s">
        <v>133</v>
      </c>
      <c r="B502" s="2" t="s">
        <v>134</v>
      </c>
      <c r="C502" s="2" t="s">
        <v>63</v>
      </c>
      <c r="D502" s="2" t="s">
        <v>29</v>
      </c>
      <c r="E502" s="2">
        <v>3</v>
      </c>
      <c r="F502" s="20">
        <v>0.18</v>
      </c>
      <c r="G502" s="2" t="s">
        <v>42</v>
      </c>
      <c r="H502" s="2">
        <v>54.06</v>
      </c>
      <c r="I502" s="2" t="s">
        <v>774</v>
      </c>
      <c r="J502" s="5">
        <v>569.17999999999995</v>
      </c>
      <c r="K502" s="2">
        <v>5</v>
      </c>
      <c r="L502" s="2"/>
    </row>
    <row r="503" spans="1:12" x14ac:dyDescent="0.35">
      <c r="A503" s="2" t="s">
        <v>133</v>
      </c>
      <c r="B503" s="2" t="s">
        <v>134</v>
      </c>
      <c r="C503" s="2" t="s">
        <v>63</v>
      </c>
      <c r="D503" s="2" t="s">
        <v>29</v>
      </c>
      <c r="E503" s="2">
        <v>3</v>
      </c>
      <c r="F503" s="20">
        <v>0.18</v>
      </c>
      <c r="G503" s="2" t="s">
        <v>209</v>
      </c>
      <c r="H503" s="2">
        <v>1.5</v>
      </c>
      <c r="I503" s="2" t="s">
        <v>760</v>
      </c>
      <c r="J503" s="5">
        <v>71.650000000000006</v>
      </c>
      <c r="K503" s="2">
        <v>5</v>
      </c>
      <c r="L503" s="2"/>
    </row>
    <row r="504" spans="1:12" x14ac:dyDescent="0.35">
      <c r="A504" s="2" t="s">
        <v>133</v>
      </c>
      <c r="B504" s="2" t="s">
        <v>134</v>
      </c>
      <c r="C504" s="2" t="s">
        <v>63</v>
      </c>
      <c r="D504" s="2" t="s">
        <v>29</v>
      </c>
      <c r="E504" s="2">
        <v>3</v>
      </c>
      <c r="F504" s="20">
        <v>0.18</v>
      </c>
      <c r="G504" s="2" t="s">
        <v>208</v>
      </c>
      <c r="H504" s="2">
        <v>2.7</v>
      </c>
      <c r="I504" s="2" t="s">
        <v>760</v>
      </c>
      <c r="J504" s="5">
        <v>36.630000000000003</v>
      </c>
      <c r="K504" s="2">
        <v>5</v>
      </c>
      <c r="L504" s="2"/>
    </row>
    <row r="505" spans="1:12" x14ac:dyDescent="0.35">
      <c r="A505" s="2" t="s">
        <v>135</v>
      </c>
      <c r="B505" s="2" t="s">
        <v>136</v>
      </c>
      <c r="C505" s="2" t="s">
        <v>63</v>
      </c>
      <c r="D505" s="2" t="s">
        <v>29</v>
      </c>
      <c r="E505" s="2">
        <v>1</v>
      </c>
      <c r="F505" s="20">
        <v>1.38</v>
      </c>
      <c r="G505" s="2" t="s">
        <v>210</v>
      </c>
      <c r="H505" s="2">
        <v>805</v>
      </c>
      <c r="I505" s="2" t="s">
        <v>760</v>
      </c>
      <c r="J505" s="5">
        <v>1491.89</v>
      </c>
      <c r="K505" s="2">
        <v>5</v>
      </c>
      <c r="L505" s="2"/>
    </row>
    <row r="506" spans="1:12" x14ac:dyDescent="0.35">
      <c r="A506" s="2" t="s">
        <v>135</v>
      </c>
      <c r="B506" s="2" t="s">
        <v>136</v>
      </c>
      <c r="C506" s="2" t="s">
        <v>63</v>
      </c>
      <c r="D506" s="2" t="s">
        <v>29</v>
      </c>
      <c r="E506" s="2">
        <v>1</v>
      </c>
      <c r="F506" s="20">
        <v>1.38</v>
      </c>
      <c r="G506" s="2" t="s">
        <v>209</v>
      </c>
      <c r="H506" s="2">
        <v>11.5</v>
      </c>
      <c r="I506" s="2" t="s">
        <v>760</v>
      </c>
      <c r="J506" s="5">
        <v>549.35</v>
      </c>
      <c r="K506" s="2">
        <v>5</v>
      </c>
      <c r="L506" s="2"/>
    </row>
    <row r="507" spans="1:12" x14ac:dyDescent="0.35">
      <c r="A507" s="2" t="s">
        <v>135</v>
      </c>
      <c r="B507" s="2" t="s">
        <v>136</v>
      </c>
      <c r="C507" s="2" t="s">
        <v>63</v>
      </c>
      <c r="D507" s="2" t="s">
        <v>29</v>
      </c>
      <c r="E507" s="2">
        <v>1</v>
      </c>
      <c r="F507" s="20">
        <v>1.38</v>
      </c>
      <c r="G507" s="2" t="s">
        <v>208</v>
      </c>
      <c r="H507" s="2">
        <v>20.7</v>
      </c>
      <c r="I507" s="2" t="s">
        <v>760</v>
      </c>
      <c r="J507" s="5">
        <v>280.83</v>
      </c>
      <c r="K507" s="2">
        <v>5</v>
      </c>
      <c r="L507" s="2"/>
    </row>
    <row r="508" spans="1:12" x14ac:dyDescent="0.35">
      <c r="A508" s="2" t="s">
        <v>135</v>
      </c>
      <c r="B508" s="2" t="s">
        <v>136</v>
      </c>
      <c r="C508" s="2" t="s">
        <v>63</v>
      </c>
      <c r="D508" s="2" t="s">
        <v>29</v>
      </c>
      <c r="E508" s="2">
        <v>1</v>
      </c>
      <c r="F508" s="20">
        <v>1.38</v>
      </c>
      <c r="G508" s="2" t="s">
        <v>42</v>
      </c>
      <c r="H508" s="2">
        <v>114.714</v>
      </c>
      <c r="I508" s="2" t="s">
        <v>749</v>
      </c>
      <c r="J508" s="5">
        <v>1207.77</v>
      </c>
      <c r="K508" s="2">
        <v>5</v>
      </c>
      <c r="L508" s="2"/>
    </row>
    <row r="509" spans="1:12" x14ac:dyDescent="0.35">
      <c r="A509" s="2" t="s">
        <v>135</v>
      </c>
      <c r="B509" s="2" t="s">
        <v>136</v>
      </c>
      <c r="C509" s="2" t="s">
        <v>63</v>
      </c>
      <c r="D509" s="2" t="s">
        <v>29</v>
      </c>
      <c r="E509" s="2">
        <v>1</v>
      </c>
      <c r="F509" s="20">
        <v>1.38</v>
      </c>
      <c r="G509" s="2" t="s">
        <v>207</v>
      </c>
      <c r="H509" s="2">
        <v>2227.3200000000002</v>
      </c>
      <c r="I509" s="2" t="s">
        <v>777</v>
      </c>
      <c r="J509" s="5">
        <v>2227.3200000000002</v>
      </c>
      <c r="K509" s="2">
        <v>5</v>
      </c>
      <c r="L509" s="2"/>
    </row>
    <row r="510" spans="1:12" x14ac:dyDescent="0.35">
      <c r="A510" s="2" t="s">
        <v>135</v>
      </c>
      <c r="B510" s="2" t="s">
        <v>136</v>
      </c>
      <c r="C510" s="2" t="s">
        <v>63</v>
      </c>
      <c r="D510" s="2" t="s">
        <v>29</v>
      </c>
      <c r="E510" s="2">
        <v>1</v>
      </c>
      <c r="F510" s="20">
        <v>1.38</v>
      </c>
      <c r="G510" s="2" t="s">
        <v>211</v>
      </c>
      <c r="H510" s="2">
        <v>17</v>
      </c>
      <c r="I510" s="2" t="s">
        <v>780</v>
      </c>
      <c r="J510" s="5">
        <v>3087.86</v>
      </c>
      <c r="K510" s="2">
        <v>5</v>
      </c>
      <c r="L510" s="2"/>
    </row>
    <row r="511" spans="1:12" x14ac:dyDescent="0.35">
      <c r="A511" s="2" t="s">
        <v>135</v>
      </c>
      <c r="B511" s="2" t="s">
        <v>136</v>
      </c>
      <c r="C511" s="2" t="s">
        <v>63</v>
      </c>
      <c r="D511" s="2" t="s">
        <v>29</v>
      </c>
      <c r="E511" s="2">
        <v>1</v>
      </c>
      <c r="F511" s="20">
        <v>1.38</v>
      </c>
      <c r="G511" s="2" t="s">
        <v>206</v>
      </c>
      <c r="H511" s="2">
        <v>2300</v>
      </c>
      <c r="I511" s="2" t="s">
        <v>749</v>
      </c>
      <c r="J511" s="5">
        <v>6591.94</v>
      </c>
      <c r="K511" s="2">
        <v>5</v>
      </c>
      <c r="L511" s="2"/>
    </row>
    <row r="512" spans="1:12" x14ac:dyDescent="0.35">
      <c r="A512" s="2" t="s">
        <v>135</v>
      </c>
      <c r="B512" s="2" t="s">
        <v>136</v>
      </c>
      <c r="C512" s="2" t="s">
        <v>63</v>
      </c>
      <c r="D512" s="2" t="s">
        <v>31</v>
      </c>
      <c r="E512" s="2">
        <v>1</v>
      </c>
      <c r="F512" s="20">
        <v>1.1299999999999999</v>
      </c>
      <c r="G512" s="2" t="s">
        <v>42</v>
      </c>
      <c r="H512" s="2">
        <v>168.92</v>
      </c>
      <c r="I512" s="2" t="s">
        <v>774</v>
      </c>
      <c r="J512" s="5">
        <v>1778.48</v>
      </c>
      <c r="K512" s="2">
        <v>5</v>
      </c>
      <c r="L512" s="2"/>
    </row>
    <row r="513" spans="1:12" x14ac:dyDescent="0.35">
      <c r="A513" s="2" t="s">
        <v>135</v>
      </c>
      <c r="B513" s="2" t="s">
        <v>136</v>
      </c>
      <c r="C513" s="2" t="s">
        <v>63</v>
      </c>
      <c r="D513" s="2" t="s">
        <v>31</v>
      </c>
      <c r="E513" s="2">
        <v>1</v>
      </c>
      <c r="F513" s="20">
        <v>1.1299999999999999</v>
      </c>
      <c r="G513" s="2" t="s">
        <v>207</v>
      </c>
      <c r="H513" s="2">
        <v>1732.63</v>
      </c>
      <c r="I513" s="2" t="s">
        <v>777</v>
      </c>
      <c r="J513" s="5">
        <v>1732.63</v>
      </c>
      <c r="K513" s="2">
        <v>5</v>
      </c>
      <c r="L513" s="2"/>
    </row>
    <row r="514" spans="1:12" x14ac:dyDescent="0.35">
      <c r="A514" s="2" t="s">
        <v>137</v>
      </c>
      <c r="B514" s="2" t="s">
        <v>138</v>
      </c>
      <c r="C514" s="2" t="s">
        <v>63</v>
      </c>
      <c r="D514" s="2" t="s">
        <v>29</v>
      </c>
      <c r="E514" s="2">
        <v>1</v>
      </c>
      <c r="F514" s="20">
        <v>0.4</v>
      </c>
      <c r="G514" s="2" t="s">
        <v>210</v>
      </c>
      <c r="H514" s="2">
        <v>233.1</v>
      </c>
      <c r="I514" s="2" t="s">
        <v>760</v>
      </c>
      <c r="J514" s="5">
        <v>432</v>
      </c>
      <c r="K514" s="2">
        <v>3</v>
      </c>
      <c r="L514" s="2"/>
    </row>
    <row r="515" spans="1:12" x14ac:dyDescent="0.35">
      <c r="A515" s="2" t="s">
        <v>137</v>
      </c>
      <c r="B515" s="2" t="s">
        <v>138</v>
      </c>
      <c r="C515" s="2" t="s">
        <v>63</v>
      </c>
      <c r="D515" s="2" t="s">
        <v>29</v>
      </c>
      <c r="E515" s="2">
        <v>1</v>
      </c>
      <c r="F515" s="20">
        <v>0.4</v>
      </c>
      <c r="G515" s="2" t="s">
        <v>209</v>
      </c>
      <c r="H515" s="2">
        <v>3.33</v>
      </c>
      <c r="I515" s="2" t="s">
        <v>760</v>
      </c>
      <c r="J515" s="5">
        <v>159.07</v>
      </c>
      <c r="K515" s="2">
        <v>3</v>
      </c>
      <c r="L515" s="2"/>
    </row>
    <row r="516" spans="1:12" x14ac:dyDescent="0.35">
      <c r="A516" s="2" t="s">
        <v>137</v>
      </c>
      <c r="B516" s="2" t="s">
        <v>138</v>
      </c>
      <c r="C516" s="2" t="s">
        <v>63</v>
      </c>
      <c r="D516" s="2" t="s">
        <v>29</v>
      </c>
      <c r="E516" s="2">
        <v>1</v>
      </c>
      <c r="F516" s="20">
        <v>0.4</v>
      </c>
      <c r="G516" s="2" t="s">
        <v>208</v>
      </c>
      <c r="H516" s="2">
        <v>6</v>
      </c>
      <c r="I516" s="2" t="s">
        <v>760</v>
      </c>
      <c r="J516" s="5">
        <v>81.400000000000006</v>
      </c>
      <c r="K516" s="2">
        <v>3</v>
      </c>
      <c r="L516" s="2"/>
    </row>
    <row r="517" spans="1:12" x14ac:dyDescent="0.35">
      <c r="A517" s="2" t="s">
        <v>137</v>
      </c>
      <c r="B517" s="2" t="s">
        <v>138</v>
      </c>
      <c r="C517" s="2" t="s">
        <v>63</v>
      </c>
      <c r="D517" s="2" t="s">
        <v>29</v>
      </c>
      <c r="E517" s="2">
        <v>1</v>
      </c>
      <c r="F517" s="20">
        <v>0.4</v>
      </c>
      <c r="G517" s="2" t="s">
        <v>211</v>
      </c>
      <c r="H517" s="2">
        <v>17</v>
      </c>
      <c r="I517" s="2" t="s">
        <v>780</v>
      </c>
      <c r="J517" s="5">
        <v>3343.74</v>
      </c>
      <c r="K517" s="2">
        <v>3</v>
      </c>
      <c r="L517" s="2"/>
    </row>
    <row r="518" spans="1:12" x14ac:dyDescent="0.35">
      <c r="A518" s="2" t="s">
        <v>137</v>
      </c>
      <c r="B518" s="2" t="s">
        <v>138</v>
      </c>
      <c r="C518" s="2" t="s">
        <v>63</v>
      </c>
      <c r="D518" s="2" t="s">
        <v>29</v>
      </c>
      <c r="E518" s="2">
        <v>1</v>
      </c>
      <c r="F518" s="20">
        <v>0.4</v>
      </c>
      <c r="G518" s="2" t="s">
        <v>207</v>
      </c>
      <c r="H518" s="2">
        <v>645.6</v>
      </c>
      <c r="I518" s="2" t="s">
        <v>777</v>
      </c>
      <c r="J518" s="5">
        <v>645.6</v>
      </c>
      <c r="K518" s="2">
        <v>3</v>
      </c>
      <c r="L518" s="2"/>
    </row>
    <row r="519" spans="1:12" x14ac:dyDescent="0.35">
      <c r="A519" s="2" t="s">
        <v>137</v>
      </c>
      <c r="B519" s="2" t="s">
        <v>138</v>
      </c>
      <c r="C519" s="2" t="s">
        <v>63</v>
      </c>
      <c r="D519" s="2" t="s">
        <v>29</v>
      </c>
      <c r="E519" s="2">
        <v>1</v>
      </c>
      <c r="F519" s="20">
        <v>0.4</v>
      </c>
      <c r="G519" s="2" t="s">
        <v>212</v>
      </c>
      <c r="H519" s="2">
        <v>3.2</v>
      </c>
      <c r="I519" s="2" t="s">
        <v>777</v>
      </c>
      <c r="J519" s="5">
        <v>42.8</v>
      </c>
      <c r="K519" s="2">
        <v>3</v>
      </c>
      <c r="L519" s="2"/>
    </row>
    <row r="520" spans="1:12" x14ac:dyDescent="0.35">
      <c r="A520" s="2" t="s">
        <v>137</v>
      </c>
      <c r="B520" s="2" t="s">
        <v>138</v>
      </c>
      <c r="C520" s="2" t="s">
        <v>63</v>
      </c>
      <c r="D520" s="2" t="s">
        <v>29</v>
      </c>
      <c r="E520" s="2">
        <v>1</v>
      </c>
      <c r="F520" s="20">
        <v>0.4</v>
      </c>
      <c r="G520" s="2" t="s">
        <v>206</v>
      </c>
      <c r="H520" s="2">
        <v>666</v>
      </c>
      <c r="I520" s="2" t="s">
        <v>749</v>
      </c>
      <c r="J520" s="5">
        <v>1908.8</v>
      </c>
      <c r="K520" s="2">
        <v>3</v>
      </c>
      <c r="L520" s="2"/>
    </row>
    <row r="521" spans="1:12" x14ac:dyDescent="0.35">
      <c r="A521" s="2" t="s">
        <v>137</v>
      </c>
      <c r="B521" s="2" t="s">
        <v>138</v>
      </c>
      <c r="C521" s="2" t="s">
        <v>63</v>
      </c>
      <c r="D521" s="2" t="s">
        <v>33</v>
      </c>
      <c r="E521" s="2">
        <v>1</v>
      </c>
      <c r="F521" s="20">
        <v>3</v>
      </c>
      <c r="G521" s="2" t="s">
        <v>210</v>
      </c>
      <c r="H521" s="2">
        <v>1134</v>
      </c>
      <c r="I521" s="2" t="s">
        <v>760</v>
      </c>
      <c r="J521" s="5">
        <v>2101.61</v>
      </c>
      <c r="K521" s="2">
        <v>3</v>
      </c>
      <c r="L521" s="2"/>
    </row>
    <row r="522" spans="1:12" x14ac:dyDescent="0.35">
      <c r="A522" s="2" t="s">
        <v>137</v>
      </c>
      <c r="B522" s="2" t="s">
        <v>138</v>
      </c>
      <c r="C522" s="2" t="s">
        <v>63</v>
      </c>
      <c r="D522" s="2" t="s">
        <v>33</v>
      </c>
      <c r="E522" s="2">
        <v>1</v>
      </c>
      <c r="F522" s="20">
        <v>3</v>
      </c>
      <c r="G522" s="2" t="s">
        <v>209</v>
      </c>
      <c r="H522" s="2">
        <v>16.2</v>
      </c>
      <c r="I522" s="2" t="s">
        <v>760</v>
      </c>
      <c r="J522" s="5">
        <v>773.87</v>
      </c>
      <c r="K522" s="2">
        <v>3</v>
      </c>
      <c r="L522" s="2"/>
    </row>
    <row r="523" spans="1:12" x14ac:dyDescent="0.35">
      <c r="A523" s="2" t="s">
        <v>137</v>
      </c>
      <c r="B523" s="2" t="s">
        <v>138</v>
      </c>
      <c r="C523" s="2" t="s">
        <v>63</v>
      </c>
      <c r="D523" s="2" t="s">
        <v>33</v>
      </c>
      <c r="E523" s="2">
        <v>1</v>
      </c>
      <c r="F523" s="20">
        <v>3</v>
      </c>
      <c r="G523" s="2" t="s">
        <v>208</v>
      </c>
      <c r="H523" s="2">
        <v>45</v>
      </c>
      <c r="I523" s="2" t="s">
        <v>760</v>
      </c>
      <c r="J523" s="5">
        <v>610.49</v>
      </c>
      <c r="K523" s="2">
        <v>3</v>
      </c>
      <c r="L523" s="2"/>
    </row>
    <row r="524" spans="1:12" x14ac:dyDescent="0.35">
      <c r="A524" s="2" t="s">
        <v>137</v>
      </c>
      <c r="B524" s="2" t="s">
        <v>138</v>
      </c>
      <c r="C524" s="2" t="s">
        <v>63</v>
      </c>
      <c r="D524" s="2" t="s">
        <v>33</v>
      </c>
      <c r="E524" s="2">
        <v>1</v>
      </c>
      <c r="F524" s="20">
        <v>3</v>
      </c>
      <c r="G524" s="2" t="s">
        <v>206</v>
      </c>
      <c r="H524" s="2">
        <v>3240</v>
      </c>
      <c r="I524" s="2" t="s">
        <v>749</v>
      </c>
      <c r="J524" s="5">
        <v>13619.87</v>
      </c>
      <c r="K524" s="2">
        <v>3</v>
      </c>
      <c r="L524" s="2"/>
    </row>
    <row r="525" spans="1:12" x14ac:dyDescent="0.35">
      <c r="A525" s="2" t="s">
        <v>137</v>
      </c>
      <c r="B525" s="2" t="s">
        <v>138</v>
      </c>
      <c r="C525" s="2" t="s">
        <v>63</v>
      </c>
      <c r="D525" s="2" t="s">
        <v>33</v>
      </c>
      <c r="E525" s="2">
        <v>1</v>
      </c>
      <c r="F525" s="20">
        <v>3</v>
      </c>
      <c r="G525" s="2" t="s">
        <v>212</v>
      </c>
      <c r="H525" s="2">
        <v>24</v>
      </c>
      <c r="I525" s="2" t="s">
        <v>777</v>
      </c>
      <c r="J525" s="5">
        <v>321.01</v>
      </c>
      <c r="K525" s="2">
        <v>3</v>
      </c>
      <c r="L525" s="2"/>
    </row>
    <row r="526" spans="1:12" x14ac:dyDescent="0.35">
      <c r="A526" s="2" t="s">
        <v>137</v>
      </c>
      <c r="B526" s="2" t="s">
        <v>138</v>
      </c>
      <c r="C526" s="2" t="s">
        <v>63</v>
      </c>
      <c r="D526" s="2" t="s">
        <v>33</v>
      </c>
      <c r="E526" s="2">
        <v>2</v>
      </c>
      <c r="F526" s="20">
        <v>0.95</v>
      </c>
      <c r="G526" s="2" t="s">
        <v>212</v>
      </c>
      <c r="H526" s="2">
        <v>7.6</v>
      </c>
      <c r="I526" s="2" t="s">
        <v>777</v>
      </c>
      <c r="J526" s="5">
        <v>101.65</v>
      </c>
      <c r="K526" s="2">
        <v>3</v>
      </c>
      <c r="L526" s="2"/>
    </row>
    <row r="527" spans="1:12" x14ac:dyDescent="0.35">
      <c r="A527" s="2" t="s">
        <v>137</v>
      </c>
      <c r="B527" s="2" t="s">
        <v>138</v>
      </c>
      <c r="C527" s="2" t="s">
        <v>63</v>
      </c>
      <c r="D527" s="2" t="s">
        <v>33</v>
      </c>
      <c r="E527" s="2">
        <v>2</v>
      </c>
      <c r="F527" s="20">
        <v>0.95</v>
      </c>
      <c r="G527" s="2" t="s">
        <v>210</v>
      </c>
      <c r="H527" s="2">
        <v>359.1</v>
      </c>
      <c r="I527" s="2" t="s">
        <v>760</v>
      </c>
      <c r="J527" s="5">
        <v>665.51</v>
      </c>
      <c r="K527" s="2">
        <v>3</v>
      </c>
      <c r="L527" s="2"/>
    </row>
    <row r="528" spans="1:12" x14ac:dyDescent="0.35">
      <c r="A528" s="2" t="s">
        <v>137</v>
      </c>
      <c r="B528" s="2" t="s">
        <v>138</v>
      </c>
      <c r="C528" s="2" t="s">
        <v>63</v>
      </c>
      <c r="D528" s="2" t="s">
        <v>33</v>
      </c>
      <c r="E528" s="2">
        <v>2</v>
      </c>
      <c r="F528" s="20">
        <v>0.95</v>
      </c>
      <c r="G528" s="2" t="s">
        <v>206</v>
      </c>
      <c r="H528" s="2">
        <v>1026</v>
      </c>
      <c r="I528" s="2" t="s">
        <v>749</v>
      </c>
      <c r="J528" s="5">
        <v>4312.95</v>
      </c>
      <c r="K528" s="2">
        <v>3</v>
      </c>
      <c r="L528" s="2"/>
    </row>
    <row r="529" spans="1:12" x14ac:dyDescent="0.35">
      <c r="A529" s="2" t="s">
        <v>137</v>
      </c>
      <c r="B529" s="2" t="s">
        <v>138</v>
      </c>
      <c r="C529" s="2" t="s">
        <v>63</v>
      </c>
      <c r="D529" s="2" t="s">
        <v>33</v>
      </c>
      <c r="E529" s="2">
        <v>2</v>
      </c>
      <c r="F529" s="20">
        <v>0.95</v>
      </c>
      <c r="G529" s="2" t="s">
        <v>209</v>
      </c>
      <c r="H529" s="2">
        <v>5.13</v>
      </c>
      <c r="I529" s="2" t="s">
        <v>760</v>
      </c>
      <c r="J529" s="5">
        <v>245.06</v>
      </c>
      <c r="K529" s="2">
        <v>3</v>
      </c>
      <c r="L529" s="2"/>
    </row>
    <row r="530" spans="1:12" x14ac:dyDescent="0.35">
      <c r="A530" s="2" t="s">
        <v>137</v>
      </c>
      <c r="B530" s="2" t="s">
        <v>138</v>
      </c>
      <c r="C530" s="2" t="s">
        <v>63</v>
      </c>
      <c r="D530" s="2" t="s">
        <v>33</v>
      </c>
      <c r="E530" s="2">
        <v>2</v>
      </c>
      <c r="F530" s="20">
        <v>0.95</v>
      </c>
      <c r="G530" s="2" t="s">
        <v>208</v>
      </c>
      <c r="H530" s="2">
        <v>14.25</v>
      </c>
      <c r="I530" s="2" t="s">
        <v>760</v>
      </c>
      <c r="J530" s="5">
        <v>193.32</v>
      </c>
      <c r="K530" s="2">
        <v>3</v>
      </c>
      <c r="L530" s="2"/>
    </row>
    <row r="531" spans="1:12" x14ac:dyDescent="0.35">
      <c r="A531" s="2" t="s">
        <v>139</v>
      </c>
      <c r="B531" s="2" t="s">
        <v>140</v>
      </c>
      <c r="C531" s="2" t="s">
        <v>141</v>
      </c>
      <c r="D531" s="2" t="s">
        <v>29</v>
      </c>
      <c r="E531" s="2">
        <v>1</v>
      </c>
      <c r="F531" s="20">
        <v>0.99</v>
      </c>
      <c r="G531" s="2" t="s">
        <v>210</v>
      </c>
      <c r="H531" s="2">
        <v>577.5</v>
      </c>
      <c r="I531" s="2" t="s">
        <v>760</v>
      </c>
      <c r="J531" s="5">
        <v>1070.27</v>
      </c>
      <c r="K531" s="2">
        <v>2</v>
      </c>
      <c r="L531" s="2"/>
    </row>
    <row r="532" spans="1:12" x14ac:dyDescent="0.35">
      <c r="A532" s="2" t="s">
        <v>139</v>
      </c>
      <c r="B532" s="2" t="s">
        <v>140</v>
      </c>
      <c r="C532" s="2" t="s">
        <v>141</v>
      </c>
      <c r="D532" s="2" t="s">
        <v>29</v>
      </c>
      <c r="E532" s="2">
        <v>1</v>
      </c>
      <c r="F532" s="20">
        <v>0.99</v>
      </c>
      <c r="G532" s="2" t="s">
        <v>209</v>
      </c>
      <c r="H532" s="2">
        <v>8.25</v>
      </c>
      <c r="I532" s="2" t="s">
        <v>760</v>
      </c>
      <c r="J532" s="5">
        <v>394.1</v>
      </c>
      <c r="K532" s="2">
        <v>2</v>
      </c>
      <c r="L532" s="2"/>
    </row>
    <row r="533" spans="1:12" x14ac:dyDescent="0.35">
      <c r="A533" s="2" t="s">
        <v>139</v>
      </c>
      <c r="B533" s="2" t="s">
        <v>140</v>
      </c>
      <c r="C533" s="2" t="s">
        <v>141</v>
      </c>
      <c r="D533" s="2" t="s">
        <v>29</v>
      </c>
      <c r="E533" s="2">
        <v>1</v>
      </c>
      <c r="F533" s="20">
        <v>0.99</v>
      </c>
      <c r="G533" s="2" t="s">
        <v>208</v>
      </c>
      <c r="H533" s="2">
        <v>14.85</v>
      </c>
      <c r="I533" s="2" t="s">
        <v>760</v>
      </c>
      <c r="J533" s="5">
        <v>201.46</v>
      </c>
      <c r="K533" s="2">
        <v>2</v>
      </c>
      <c r="L533" s="2"/>
    </row>
    <row r="534" spans="1:12" x14ac:dyDescent="0.35">
      <c r="A534" s="2" t="s">
        <v>139</v>
      </c>
      <c r="B534" s="2" t="s">
        <v>140</v>
      </c>
      <c r="C534" s="2" t="s">
        <v>141</v>
      </c>
      <c r="D534" s="2" t="s">
        <v>29</v>
      </c>
      <c r="E534" s="2">
        <v>1</v>
      </c>
      <c r="F534" s="20">
        <v>0.99</v>
      </c>
      <c r="G534" s="2" t="s">
        <v>211</v>
      </c>
      <c r="H534" s="2">
        <v>17</v>
      </c>
      <c r="I534" s="2" t="s">
        <v>780</v>
      </c>
      <c r="J534" s="5">
        <v>3343.74</v>
      </c>
      <c r="K534" s="2">
        <v>2</v>
      </c>
      <c r="L534" s="2"/>
    </row>
    <row r="535" spans="1:12" x14ac:dyDescent="0.35">
      <c r="A535" s="2" t="s">
        <v>139</v>
      </c>
      <c r="B535" s="2" t="s">
        <v>140</v>
      </c>
      <c r="C535" s="2" t="s">
        <v>141</v>
      </c>
      <c r="D535" s="2" t="s">
        <v>29</v>
      </c>
      <c r="E535" s="2">
        <v>1</v>
      </c>
      <c r="F535" s="20">
        <v>0.99</v>
      </c>
      <c r="G535" s="2" t="s">
        <v>207</v>
      </c>
      <c r="H535" s="2">
        <v>1597.86</v>
      </c>
      <c r="I535" s="2" t="s">
        <v>777</v>
      </c>
      <c r="J535" s="5">
        <v>1597.86</v>
      </c>
      <c r="K535" s="2">
        <v>2</v>
      </c>
      <c r="L535" s="2"/>
    </row>
    <row r="536" spans="1:12" x14ac:dyDescent="0.35">
      <c r="A536" s="2" t="s">
        <v>139</v>
      </c>
      <c r="B536" s="2" t="s">
        <v>140</v>
      </c>
      <c r="C536" s="2" t="s">
        <v>141</v>
      </c>
      <c r="D536" s="2" t="s">
        <v>29</v>
      </c>
      <c r="E536" s="2">
        <v>1</v>
      </c>
      <c r="F536" s="20">
        <v>0.99</v>
      </c>
      <c r="G536" s="2" t="s">
        <v>206</v>
      </c>
      <c r="H536" s="2">
        <v>1650</v>
      </c>
      <c r="I536" s="2" t="s">
        <v>749</v>
      </c>
      <c r="J536" s="5">
        <v>4729</v>
      </c>
      <c r="K536" s="2">
        <v>2</v>
      </c>
      <c r="L536" s="2"/>
    </row>
    <row r="537" spans="1:12" x14ac:dyDescent="0.35">
      <c r="A537" s="2" t="s">
        <v>139</v>
      </c>
      <c r="B537" s="2" t="s">
        <v>140</v>
      </c>
      <c r="C537" s="2" t="s">
        <v>141</v>
      </c>
      <c r="D537" s="2" t="s">
        <v>29</v>
      </c>
      <c r="E537" s="2">
        <v>1</v>
      </c>
      <c r="F537" s="20">
        <v>0.99</v>
      </c>
      <c r="G537" s="2" t="s">
        <v>42</v>
      </c>
      <c r="H537" s="2">
        <v>396</v>
      </c>
      <c r="I537" s="2" t="s">
        <v>774</v>
      </c>
      <c r="J537" s="5">
        <v>4169.3</v>
      </c>
      <c r="K537" s="2">
        <v>2</v>
      </c>
      <c r="L537" s="2"/>
    </row>
    <row r="538" spans="1:12" x14ac:dyDescent="0.35">
      <c r="A538" s="2" t="s">
        <v>142</v>
      </c>
      <c r="B538" s="2" t="s">
        <v>144</v>
      </c>
      <c r="C538" s="2" t="s">
        <v>91</v>
      </c>
      <c r="D538" s="2" t="s">
        <v>29</v>
      </c>
      <c r="E538" s="2">
        <v>1</v>
      </c>
      <c r="F538" s="20">
        <v>0.73</v>
      </c>
      <c r="G538" s="2" t="s">
        <v>209</v>
      </c>
      <c r="H538" s="2">
        <v>1.01</v>
      </c>
      <c r="I538" s="2" t="s">
        <v>760</v>
      </c>
      <c r="J538" s="5">
        <v>48.25</v>
      </c>
      <c r="K538" s="2">
        <v>3</v>
      </c>
      <c r="L538" s="2"/>
    </row>
    <row r="539" spans="1:12" x14ac:dyDescent="0.35">
      <c r="A539" s="2" t="s">
        <v>142</v>
      </c>
      <c r="B539" s="2" t="s">
        <v>144</v>
      </c>
      <c r="C539" s="2" t="s">
        <v>91</v>
      </c>
      <c r="D539" s="2" t="s">
        <v>29</v>
      </c>
      <c r="E539" s="2">
        <v>1</v>
      </c>
      <c r="F539" s="20">
        <v>0.73</v>
      </c>
      <c r="G539" s="2" t="s">
        <v>208</v>
      </c>
      <c r="H539" s="2">
        <v>10.95</v>
      </c>
      <c r="I539" s="2" t="s">
        <v>760</v>
      </c>
      <c r="J539" s="5">
        <v>148.55000000000001</v>
      </c>
      <c r="K539" s="2">
        <v>3</v>
      </c>
      <c r="L539" s="2"/>
    </row>
    <row r="540" spans="1:12" x14ac:dyDescent="0.35">
      <c r="A540" s="2" t="s">
        <v>142</v>
      </c>
      <c r="B540" s="2" t="s">
        <v>144</v>
      </c>
      <c r="C540" s="2" t="s">
        <v>91</v>
      </c>
      <c r="D540" s="2" t="s">
        <v>29</v>
      </c>
      <c r="E540" s="2">
        <v>1</v>
      </c>
      <c r="F540" s="20">
        <v>0.73</v>
      </c>
      <c r="G540" s="2" t="s">
        <v>210</v>
      </c>
      <c r="H540" s="2">
        <v>70.7</v>
      </c>
      <c r="I540" s="2" t="s">
        <v>760</v>
      </c>
      <c r="J540" s="5">
        <v>131.03</v>
      </c>
      <c r="K540" s="2">
        <v>3</v>
      </c>
      <c r="L540" s="2"/>
    </row>
    <row r="541" spans="1:12" x14ac:dyDescent="0.35">
      <c r="A541" s="2" t="s">
        <v>142</v>
      </c>
      <c r="B541" s="2" t="s">
        <v>144</v>
      </c>
      <c r="C541" s="2" t="s">
        <v>91</v>
      </c>
      <c r="D541" s="2" t="s">
        <v>29</v>
      </c>
      <c r="E541" s="2">
        <v>1</v>
      </c>
      <c r="F541" s="20">
        <v>0.73</v>
      </c>
      <c r="G541" s="2" t="s">
        <v>207</v>
      </c>
      <c r="H541" s="2">
        <v>1178.22</v>
      </c>
      <c r="I541" s="2" t="s">
        <v>777</v>
      </c>
      <c r="J541" s="5">
        <v>1178.22</v>
      </c>
      <c r="K541" s="2">
        <v>3</v>
      </c>
      <c r="L541" s="2"/>
    </row>
    <row r="542" spans="1:12" x14ac:dyDescent="0.35">
      <c r="A542" s="2" t="s">
        <v>142</v>
      </c>
      <c r="B542" s="2" t="s">
        <v>144</v>
      </c>
      <c r="C542" s="2" t="s">
        <v>91</v>
      </c>
      <c r="D542" s="2" t="s">
        <v>29</v>
      </c>
      <c r="E542" s="2">
        <v>1</v>
      </c>
      <c r="F542" s="20">
        <v>0.73</v>
      </c>
      <c r="G542" s="2" t="s">
        <v>206</v>
      </c>
      <c r="H542" s="2">
        <v>202</v>
      </c>
      <c r="I542" s="2" t="s">
        <v>749</v>
      </c>
      <c r="J542" s="5">
        <v>578.94000000000005</v>
      </c>
      <c r="K542" s="2">
        <v>3</v>
      </c>
      <c r="L542" s="2"/>
    </row>
    <row r="543" spans="1:12" x14ac:dyDescent="0.35">
      <c r="A543" s="2" t="s">
        <v>142</v>
      </c>
      <c r="B543" s="2" t="s">
        <v>144</v>
      </c>
      <c r="C543" s="2" t="s">
        <v>91</v>
      </c>
      <c r="D543" s="2" t="s">
        <v>29</v>
      </c>
      <c r="E543" s="2">
        <v>1</v>
      </c>
      <c r="F543" s="20">
        <v>0.73</v>
      </c>
      <c r="G543" s="2" t="s">
        <v>211</v>
      </c>
      <c r="H543" s="2">
        <v>21</v>
      </c>
      <c r="I543" s="2" t="s">
        <v>780</v>
      </c>
      <c r="J543" s="5">
        <v>4314.74</v>
      </c>
      <c r="K543" s="2">
        <v>3</v>
      </c>
      <c r="L543" s="2"/>
    </row>
    <row r="544" spans="1:12" x14ac:dyDescent="0.35">
      <c r="A544" s="2" t="s">
        <v>142</v>
      </c>
      <c r="B544" s="2" t="s">
        <v>144</v>
      </c>
      <c r="C544" s="2" t="s">
        <v>91</v>
      </c>
      <c r="D544" s="2" t="s">
        <v>29</v>
      </c>
      <c r="E544" s="2">
        <v>2</v>
      </c>
      <c r="F544" s="20">
        <v>1.06</v>
      </c>
      <c r="G544" s="2" t="s">
        <v>207</v>
      </c>
      <c r="H544" s="2">
        <v>1710.84</v>
      </c>
      <c r="I544" s="2" t="s">
        <v>777</v>
      </c>
      <c r="J544" s="5">
        <v>1710.84</v>
      </c>
      <c r="K544" s="2">
        <v>3</v>
      </c>
      <c r="L544" s="2"/>
    </row>
    <row r="545" spans="1:12" x14ac:dyDescent="0.35">
      <c r="A545" s="2" t="s">
        <v>142</v>
      </c>
      <c r="B545" s="2" t="s">
        <v>144</v>
      </c>
      <c r="C545" s="2" t="s">
        <v>91</v>
      </c>
      <c r="D545" s="2" t="s">
        <v>29</v>
      </c>
      <c r="E545" s="2">
        <v>2</v>
      </c>
      <c r="F545" s="20">
        <v>1.06</v>
      </c>
      <c r="G545" s="2" t="s">
        <v>212</v>
      </c>
      <c r="H545" s="2">
        <v>8.48</v>
      </c>
      <c r="I545" s="2" t="s">
        <v>766</v>
      </c>
      <c r="J545" s="5">
        <v>113.43</v>
      </c>
      <c r="K545" s="2">
        <v>3</v>
      </c>
      <c r="L545" s="2"/>
    </row>
    <row r="546" spans="1:12" x14ac:dyDescent="0.35">
      <c r="A546" s="2" t="s">
        <v>142</v>
      </c>
      <c r="B546" s="2" t="s">
        <v>144</v>
      </c>
      <c r="C546" s="2" t="s">
        <v>91</v>
      </c>
      <c r="D546" s="2" t="s">
        <v>29</v>
      </c>
      <c r="E546" s="2">
        <v>2</v>
      </c>
      <c r="F546" s="20">
        <v>1.06</v>
      </c>
      <c r="G546" s="2" t="s">
        <v>206</v>
      </c>
      <c r="H546" s="2">
        <v>353</v>
      </c>
      <c r="I546" s="2" t="s">
        <v>749</v>
      </c>
      <c r="J546" s="5">
        <v>1011.72</v>
      </c>
      <c r="K546" s="2">
        <v>3</v>
      </c>
      <c r="L546" s="2"/>
    </row>
    <row r="547" spans="1:12" x14ac:dyDescent="0.35">
      <c r="A547" s="2" t="s">
        <v>142</v>
      </c>
      <c r="B547" s="2" t="s">
        <v>144</v>
      </c>
      <c r="C547" s="2" t="s">
        <v>91</v>
      </c>
      <c r="D547" s="2" t="s">
        <v>29</v>
      </c>
      <c r="E547" s="2">
        <v>2</v>
      </c>
      <c r="F547" s="20">
        <v>1.06</v>
      </c>
      <c r="G547" s="2" t="s">
        <v>209</v>
      </c>
      <c r="H547" s="2">
        <v>1.7649999999999999</v>
      </c>
      <c r="I547" s="2" t="s">
        <v>760</v>
      </c>
      <c r="J547" s="5">
        <v>84.31</v>
      </c>
      <c r="K547" s="2">
        <v>3</v>
      </c>
      <c r="L547" s="2"/>
    </row>
    <row r="548" spans="1:12" x14ac:dyDescent="0.35">
      <c r="A548" s="2" t="s">
        <v>142</v>
      </c>
      <c r="B548" s="2" t="s">
        <v>144</v>
      </c>
      <c r="C548" s="2" t="s">
        <v>91</v>
      </c>
      <c r="D548" s="2" t="s">
        <v>29</v>
      </c>
      <c r="E548" s="2">
        <v>2</v>
      </c>
      <c r="F548" s="20">
        <v>1.06</v>
      </c>
      <c r="G548" s="2" t="s">
        <v>208</v>
      </c>
      <c r="H548" s="2">
        <v>15.9</v>
      </c>
      <c r="I548" s="2" t="s">
        <v>760</v>
      </c>
      <c r="J548" s="5">
        <v>215.71</v>
      </c>
      <c r="K548" s="2">
        <v>3</v>
      </c>
      <c r="L548" s="2"/>
    </row>
    <row r="549" spans="1:12" x14ac:dyDescent="0.35">
      <c r="A549" s="2" t="s">
        <v>142</v>
      </c>
      <c r="B549" s="2" t="s">
        <v>144</v>
      </c>
      <c r="C549" s="2" t="s">
        <v>91</v>
      </c>
      <c r="D549" s="2" t="s">
        <v>29</v>
      </c>
      <c r="E549" s="2">
        <v>2</v>
      </c>
      <c r="F549" s="20">
        <v>1.06</v>
      </c>
      <c r="G549" s="2" t="s">
        <v>210</v>
      </c>
      <c r="H549" s="2">
        <v>123.55</v>
      </c>
      <c r="I549" s="2" t="s">
        <v>760</v>
      </c>
      <c r="J549" s="5">
        <v>228.97</v>
      </c>
      <c r="K549" s="2">
        <v>3</v>
      </c>
      <c r="L549" s="2"/>
    </row>
    <row r="550" spans="1:12" x14ac:dyDescent="0.35">
      <c r="A550" s="2" t="s">
        <v>145</v>
      </c>
      <c r="B550" s="2" t="s">
        <v>805</v>
      </c>
      <c r="C550" s="2" t="s">
        <v>63</v>
      </c>
      <c r="D550" s="2" t="s">
        <v>29</v>
      </c>
      <c r="E550" s="2">
        <v>1</v>
      </c>
      <c r="F550" s="20">
        <v>0.66</v>
      </c>
      <c r="G550" s="2" t="s">
        <v>208</v>
      </c>
      <c r="H550" s="2">
        <v>9.9</v>
      </c>
      <c r="I550" s="2" t="s">
        <v>760</v>
      </c>
      <c r="J550" s="5">
        <v>134.31</v>
      </c>
      <c r="K550" s="2">
        <v>4</v>
      </c>
      <c r="L550" s="2"/>
    </row>
    <row r="551" spans="1:12" x14ac:dyDescent="0.35">
      <c r="A551" s="2" t="s">
        <v>145</v>
      </c>
      <c r="B551" s="2" t="s">
        <v>805</v>
      </c>
      <c r="C551" s="2" t="s">
        <v>63</v>
      </c>
      <c r="D551" s="2" t="s">
        <v>29</v>
      </c>
      <c r="E551" s="2">
        <v>1</v>
      </c>
      <c r="F551" s="20">
        <v>0.66</v>
      </c>
      <c r="G551" s="2" t="s">
        <v>210</v>
      </c>
      <c r="H551" s="2">
        <v>192.5</v>
      </c>
      <c r="I551" s="2" t="s">
        <v>760</v>
      </c>
      <c r="J551" s="5">
        <v>356.76</v>
      </c>
      <c r="K551" s="2">
        <v>4</v>
      </c>
      <c r="L551" s="2"/>
    </row>
    <row r="552" spans="1:12" x14ac:dyDescent="0.35">
      <c r="A552" s="2" t="s">
        <v>145</v>
      </c>
      <c r="B552" s="2" t="s">
        <v>805</v>
      </c>
      <c r="C552" s="2" t="s">
        <v>63</v>
      </c>
      <c r="D552" s="2" t="s">
        <v>29</v>
      </c>
      <c r="E552" s="2">
        <v>1</v>
      </c>
      <c r="F552" s="20">
        <v>0.66</v>
      </c>
      <c r="G552" s="2" t="s">
        <v>209</v>
      </c>
      <c r="H552" s="2">
        <v>2.75</v>
      </c>
      <c r="I552" s="2" t="s">
        <v>760</v>
      </c>
      <c r="J552" s="5">
        <v>131.37</v>
      </c>
      <c r="K552" s="2">
        <v>4</v>
      </c>
      <c r="L552" s="2"/>
    </row>
    <row r="553" spans="1:12" x14ac:dyDescent="0.35">
      <c r="A553" s="2" t="s">
        <v>145</v>
      </c>
      <c r="B553" s="2" t="s">
        <v>805</v>
      </c>
      <c r="C553" s="2" t="s">
        <v>63</v>
      </c>
      <c r="D553" s="2" t="s">
        <v>29</v>
      </c>
      <c r="E553" s="2">
        <v>1</v>
      </c>
      <c r="F553" s="20">
        <v>0.66</v>
      </c>
      <c r="G553" s="2" t="s">
        <v>211</v>
      </c>
      <c r="H553" s="2">
        <v>16</v>
      </c>
      <c r="I553" s="2" t="s">
        <v>780</v>
      </c>
      <c r="J553" s="5">
        <v>4238.2</v>
      </c>
      <c r="K553" s="2">
        <v>4</v>
      </c>
      <c r="L553" s="2"/>
    </row>
    <row r="554" spans="1:12" x14ac:dyDescent="0.35">
      <c r="A554" s="2" t="s">
        <v>145</v>
      </c>
      <c r="B554" s="2" t="s">
        <v>805</v>
      </c>
      <c r="C554" s="2" t="s">
        <v>63</v>
      </c>
      <c r="D554" s="2" t="s">
        <v>29</v>
      </c>
      <c r="E554" s="2">
        <v>1</v>
      </c>
      <c r="F554" s="20">
        <v>0.66</v>
      </c>
      <c r="G554" s="2" t="s">
        <v>207</v>
      </c>
      <c r="H554" s="2">
        <v>1065.24</v>
      </c>
      <c r="I554" s="2" t="s">
        <v>777</v>
      </c>
      <c r="J554" s="5">
        <v>1065.24</v>
      </c>
      <c r="K554" s="2">
        <v>4</v>
      </c>
      <c r="L554" s="2"/>
    </row>
    <row r="555" spans="1:12" x14ac:dyDescent="0.35">
      <c r="A555" s="2" t="s">
        <v>145</v>
      </c>
      <c r="B555" s="2" t="s">
        <v>805</v>
      </c>
      <c r="C555" s="2" t="s">
        <v>63</v>
      </c>
      <c r="D555" s="2" t="s">
        <v>29</v>
      </c>
      <c r="E555" s="2">
        <v>1</v>
      </c>
      <c r="F555" s="20">
        <v>0.66</v>
      </c>
      <c r="G555" s="2" t="s">
        <v>206</v>
      </c>
      <c r="H555" s="2">
        <v>550</v>
      </c>
      <c r="I555" s="2" t="s">
        <v>749</v>
      </c>
      <c r="J555" s="5">
        <v>1576.33</v>
      </c>
      <c r="K555" s="2">
        <v>4</v>
      </c>
      <c r="L555" s="2"/>
    </row>
    <row r="556" spans="1:12" x14ac:dyDescent="0.35">
      <c r="A556" s="2" t="s">
        <v>145</v>
      </c>
      <c r="B556" s="2" t="s">
        <v>805</v>
      </c>
      <c r="C556" s="2" t="s">
        <v>63</v>
      </c>
      <c r="D556" s="2" t="s">
        <v>31</v>
      </c>
      <c r="E556" s="2">
        <v>1</v>
      </c>
      <c r="F556" s="20">
        <v>0.72</v>
      </c>
      <c r="G556" s="2" t="s">
        <v>207</v>
      </c>
      <c r="H556" s="2">
        <v>1103.98</v>
      </c>
      <c r="I556" s="2" t="s">
        <v>777</v>
      </c>
      <c r="J556" s="5">
        <v>1103.98</v>
      </c>
      <c r="K556" s="2">
        <v>4</v>
      </c>
      <c r="L556" s="2"/>
    </row>
    <row r="557" spans="1:12" x14ac:dyDescent="0.35">
      <c r="A557" s="2" t="s">
        <v>148</v>
      </c>
      <c r="B557" s="2" t="s">
        <v>806</v>
      </c>
      <c r="C557" s="2" t="s">
        <v>63</v>
      </c>
      <c r="D557" s="2" t="s">
        <v>29</v>
      </c>
      <c r="E557" s="2">
        <v>1</v>
      </c>
      <c r="F557" s="20">
        <v>0.12</v>
      </c>
      <c r="G557" s="2" t="s">
        <v>208</v>
      </c>
      <c r="H557" s="2">
        <v>1.8</v>
      </c>
      <c r="I557" s="2" t="s">
        <v>760</v>
      </c>
      <c r="J557" s="5">
        <v>24.42</v>
      </c>
      <c r="K557" s="2">
        <v>4</v>
      </c>
      <c r="L557" s="2"/>
    </row>
    <row r="558" spans="1:12" x14ac:dyDescent="0.35">
      <c r="A558" s="2" t="s">
        <v>148</v>
      </c>
      <c r="B558" s="2" t="s">
        <v>806</v>
      </c>
      <c r="C558" s="2" t="s">
        <v>63</v>
      </c>
      <c r="D558" s="2" t="s">
        <v>29</v>
      </c>
      <c r="E558" s="2">
        <v>1</v>
      </c>
      <c r="F558" s="20">
        <v>0.12</v>
      </c>
      <c r="G558" s="2" t="s">
        <v>209</v>
      </c>
      <c r="H558" s="2">
        <v>0.41499999999999998</v>
      </c>
      <c r="I558" s="2" t="s">
        <v>760</v>
      </c>
      <c r="J558" s="5">
        <v>19.82</v>
      </c>
      <c r="K558" s="2">
        <v>4</v>
      </c>
      <c r="L558" s="2"/>
    </row>
    <row r="559" spans="1:12" x14ac:dyDescent="0.35">
      <c r="A559" s="2" t="s">
        <v>148</v>
      </c>
      <c r="B559" s="2" t="s">
        <v>806</v>
      </c>
      <c r="C559" s="2" t="s">
        <v>63</v>
      </c>
      <c r="D559" s="2" t="s">
        <v>29</v>
      </c>
      <c r="E559" s="2">
        <v>1</v>
      </c>
      <c r="F559" s="20">
        <v>0.12</v>
      </c>
      <c r="G559" s="2" t="s">
        <v>210</v>
      </c>
      <c r="H559" s="2">
        <v>29.05</v>
      </c>
      <c r="I559" s="2" t="s">
        <v>760</v>
      </c>
      <c r="J559" s="5">
        <v>53.84</v>
      </c>
      <c r="K559" s="2">
        <v>4</v>
      </c>
      <c r="L559" s="2"/>
    </row>
    <row r="560" spans="1:12" x14ac:dyDescent="0.35">
      <c r="A560" s="2" t="s">
        <v>148</v>
      </c>
      <c r="B560" s="2" t="s">
        <v>806</v>
      </c>
      <c r="C560" s="2" t="s">
        <v>63</v>
      </c>
      <c r="D560" s="2" t="s">
        <v>29</v>
      </c>
      <c r="E560" s="2">
        <v>1</v>
      </c>
      <c r="F560" s="20">
        <v>0.12</v>
      </c>
      <c r="G560" s="2" t="s">
        <v>211</v>
      </c>
      <c r="H560" s="2">
        <v>16</v>
      </c>
      <c r="I560" s="2" t="s">
        <v>780</v>
      </c>
      <c r="J560" s="5">
        <v>4314.74</v>
      </c>
      <c r="K560" s="2">
        <v>4</v>
      </c>
      <c r="L560" s="2"/>
    </row>
    <row r="561" spans="1:12" x14ac:dyDescent="0.35">
      <c r="A561" s="2" t="s">
        <v>148</v>
      </c>
      <c r="B561" s="2" t="s">
        <v>806</v>
      </c>
      <c r="C561" s="2" t="s">
        <v>63</v>
      </c>
      <c r="D561" s="2" t="s">
        <v>29</v>
      </c>
      <c r="E561" s="2">
        <v>1</v>
      </c>
      <c r="F561" s="20">
        <v>0.12</v>
      </c>
      <c r="G561" s="2" t="s">
        <v>207</v>
      </c>
      <c r="H561" s="2">
        <v>193.68</v>
      </c>
      <c r="I561" s="2" t="s">
        <v>777</v>
      </c>
      <c r="J561" s="5">
        <v>193.68</v>
      </c>
      <c r="K561" s="2">
        <v>4</v>
      </c>
      <c r="L561" s="2"/>
    </row>
    <row r="562" spans="1:12" x14ac:dyDescent="0.35">
      <c r="A562" s="2" t="s">
        <v>148</v>
      </c>
      <c r="B562" s="2" t="s">
        <v>806</v>
      </c>
      <c r="C562" s="2" t="s">
        <v>63</v>
      </c>
      <c r="D562" s="2" t="s">
        <v>29</v>
      </c>
      <c r="E562" s="2">
        <v>1</v>
      </c>
      <c r="F562" s="20">
        <v>0.12</v>
      </c>
      <c r="G562" s="2" t="s">
        <v>42</v>
      </c>
      <c r="H562" s="2">
        <v>48</v>
      </c>
      <c r="I562" s="2" t="s">
        <v>774</v>
      </c>
      <c r="J562" s="5">
        <v>505.37</v>
      </c>
      <c r="K562" s="2">
        <v>4</v>
      </c>
      <c r="L562" s="2"/>
    </row>
    <row r="563" spans="1:12" x14ac:dyDescent="0.35">
      <c r="A563" s="2" t="s">
        <v>148</v>
      </c>
      <c r="B563" s="2" t="s">
        <v>806</v>
      </c>
      <c r="C563" s="2" t="s">
        <v>63</v>
      </c>
      <c r="D563" s="2" t="s">
        <v>29</v>
      </c>
      <c r="E563" s="2">
        <v>1</v>
      </c>
      <c r="F563" s="20">
        <v>0.12</v>
      </c>
      <c r="G563" s="2" t="s">
        <v>206</v>
      </c>
      <c r="H563" s="2">
        <v>83</v>
      </c>
      <c r="I563" s="2" t="s">
        <v>749</v>
      </c>
      <c r="J563" s="5">
        <v>237.88</v>
      </c>
      <c r="K563" s="2">
        <v>4</v>
      </c>
      <c r="L563" s="2"/>
    </row>
    <row r="564" spans="1:12" x14ac:dyDescent="0.35">
      <c r="A564" s="2" t="s">
        <v>148</v>
      </c>
      <c r="B564" s="2" t="s">
        <v>806</v>
      </c>
      <c r="C564" s="2" t="s">
        <v>63</v>
      </c>
      <c r="D564" s="2" t="s">
        <v>31</v>
      </c>
      <c r="E564" s="2">
        <v>1</v>
      </c>
      <c r="F564" s="20">
        <v>0.27</v>
      </c>
      <c r="G564" s="2" t="s">
        <v>207</v>
      </c>
      <c r="H564" s="2">
        <v>413.99</v>
      </c>
      <c r="I564" s="2" t="s">
        <v>777</v>
      </c>
      <c r="J564" s="5">
        <v>413.99</v>
      </c>
      <c r="K564" s="2">
        <v>4</v>
      </c>
      <c r="L564" s="2"/>
    </row>
    <row r="565" spans="1:12" x14ac:dyDescent="0.35">
      <c r="A565" s="2" t="s">
        <v>148</v>
      </c>
      <c r="B565" s="2" t="s">
        <v>806</v>
      </c>
      <c r="C565" s="2" t="s">
        <v>63</v>
      </c>
      <c r="D565" s="2" t="s">
        <v>29</v>
      </c>
      <c r="E565" s="2">
        <v>2</v>
      </c>
      <c r="F565" s="20">
        <v>0.6</v>
      </c>
      <c r="G565" s="2" t="s">
        <v>42</v>
      </c>
      <c r="H565" s="2">
        <v>240</v>
      </c>
      <c r="I565" s="2" t="s">
        <v>774</v>
      </c>
      <c r="J565" s="5">
        <v>2526.85</v>
      </c>
      <c r="K565" s="2">
        <v>4</v>
      </c>
      <c r="L565" s="2"/>
    </row>
    <row r="566" spans="1:12" x14ac:dyDescent="0.35">
      <c r="A566" s="2" t="s">
        <v>148</v>
      </c>
      <c r="B566" s="2" t="s">
        <v>806</v>
      </c>
      <c r="C566" s="2" t="s">
        <v>63</v>
      </c>
      <c r="D566" s="2" t="s">
        <v>29</v>
      </c>
      <c r="E566" s="2">
        <v>2</v>
      </c>
      <c r="F566" s="20">
        <v>0.6</v>
      </c>
      <c r="G566" s="2" t="s">
        <v>206</v>
      </c>
      <c r="H566" s="2">
        <v>667</v>
      </c>
      <c r="I566" s="2" t="s">
        <v>749</v>
      </c>
      <c r="J566" s="5">
        <v>1911.66</v>
      </c>
      <c r="K566" s="2">
        <v>4</v>
      </c>
      <c r="L566" s="2"/>
    </row>
    <row r="567" spans="1:12" x14ac:dyDescent="0.35">
      <c r="A567" s="2" t="s">
        <v>148</v>
      </c>
      <c r="B567" s="2" t="s">
        <v>806</v>
      </c>
      <c r="C567" s="2" t="s">
        <v>63</v>
      </c>
      <c r="D567" s="2" t="s">
        <v>29</v>
      </c>
      <c r="E567" s="2">
        <v>2</v>
      </c>
      <c r="F567" s="20">
        <v>0.6</v>
      </c>
      <c r="G567" s="2" t="s">
        <v>207</v>
      </c>
      <c r="H567" s="2">
        <v>968.4</v>
      </c>
      <c r="I567" s="2" t="s">
        <v>777</v>
      </c>
      <c r="J567" s="5">
        <v>968.4</v>
      </c>
      <c r="K567" s="2">
        <v>4</v>
      </c>
      <c r="L567" s="2"/>
    </row>
    <row r="568" spans="1:12" x14ac:dyDescent="0.35">
      <c r="A568" s="2" t="s">
        <v>148</v>
      </c>
      <c r="B568" s="2" t="s">
        <v>806</v>
      </c>
      <c r="C568" s="2" t="s">
        <v>63</v>
      </c>
      <c r="D568" s="2" t="s">
        <v>29</v>
      </c>
      <c r="E568" s="2">
        <v>2</v>
      </c>
      <c r="F568" s="20">
        <v>0.6</v>
      </c>
      <c r="G568" s="2" t="s">
        <v>212</v>
      </c>
      <c r="H568" s="2">
        <v>4.8</v>
      </c>
      <c r="I568" s="2" t="s">
        <v>766</v>
      </c>
      <c r="J568" s="5">
        <v>64.2</v>
      </c>
      <c r="K568" s="2">
        <v>4</v>
      </c>
      <c r="L568" s="2"/>
    </row>
    <row r="569" spans="1:12" x14ac:dyDescent="0.35">
      <c r="A569" s="2" t="s">
        <v>148</v>
      </c>
      <c r="B569" s="2" t="s">
        <v>806</v>
      </c>
      <c r="C569" s="2" t="s">
        <v>63</v>
      </c>
      <c r="D569" s="2" t="s">
        <v>29</v>
      </c>
      <c r="E569" s="2">
        <v>2</v>
      </c>
      <c r="F569" s="20">
        <v>0.6</v>
      </c>
      <c r="G569" s="2" t="s">
        <v>210</v>
      </c>
      <c r="H569" s="2">
        <v>233.45</v>
      </c>
      <c r="I569" s="2" t="s">
        <v>760</v>
      </c>
      <c r="J569" s="5">
        <v>432.65</v>
      </c>
      <c r="K569" s="2">
        <v>4</v>
      </c>
      <c r="L569" s="2"/>
    </row>
    <row r="570" spans="1:12" x14ac:dyDescent="0.35">
      <c r="A570" s="2" t="s">
        <v>148</v>
      </c>
      <c r="B570" s="2" t="s">
        <v>806</v>
      </c>
      <c r="C570" s="2" t="s">
        <v>63</v>
      </c>
      <c r="D570" s="2" t="s">
        <v>29</v>
      </c>
      <c r="E570" s="2">
        <v>2</v>
      </c>
      <c r="F570" s="20">
        <v>0.6</v>
      </c>
      <c r="G570" s="2" t="s">
        <v>209</v>
      </c>
      <c r="H570" s="2">
        <v>3.335</v>
      </c>
      <c r="I570" s="2" t="s">
        <v>760</v>
      </c>
      <c r="J570" s="5">
        <v>159.31</v>
      </c>
      <c r="K570" s="2">
        <v>4</v>
      </c>
      <c r="L570" s="2"/>
    </row>
    <row r="571" spans="1:12" x14ac:dyDescent="0.35">
      <c r="A571" s="2" t="s">
        <v>148</v>
      </c>
      <c r="B571" s="2" t="s">
        <v>806</v>
      </c>
      <c r="C571" s="2" t="s">
        <v>63</v>
      </c>
      <c r="D571" s="2" t="s">
        <v>29</v>
      </c>
      <c r="E571" s="2">
        <v>2</v>
      </c>
      <c r="F571" s="20">
        <v>0.6</v>
      </c>
      <c r="G571" s="2" t="s">
        <v>208</v>
      </c>
      <c r="H571" s="2">
        <v>9</v>
      </c>
      <c r="I571" s="2" t="s">
        <v>760</v>
      </c>
      <c r="J571" s="5">
        <v>122.1</v>
      </c>
      <c r="K571" s="2">
        <v>4</v>
      </c>
      <c r="L571" s="2"/>
    </row>
    <row r="572" spans="1:12" x14ac:dyDescent="0.35">
      <c r="A572" s="2" t="s">
        <v>150</v>
      </c>
      <c r="B572" s="2" t="s">
        <v>152</v>
      </c>
      <c r="C572" s="2" t="s">
        <v>91</v>
      </c>
      <c r="D572" s="2" t="s">
        <v>29</v>
      </c>
      <c r="E572" s="2">
        <v>1</v>
      </c>
      <c r="F572" s="20">
        <v>0.24</v>
      </c>
      <c r="G572" s="2" t="s">
        <v>208</v>
      </c>
      <c r="H572" s="2">
        <v>3.6</v>
      </c>
      <c r="I572" s="2" t="s">
        <v>760</v>
      </c>
      <c r="J572" s="5">
        <v>48.84</v>
      </c>
      <c r="K572" s="2">
        <v>3</v>
      </c>
      <c r="L572" s="2"/>
    </row>
    <row r="573" spans="1:12" x14ac:dyDescent="0.35">
      <c r="A573" s="2" t="s">
        <v>150</v>
      </c>
      <c r="B573" s="2" t="s">
        <v>152</v>
      </c>
      <c r="C573" s="2" t="s">
        <v>91</v>
      </c>
      <c r="D573" s="2" t="s">
        <v>29</v>
      </c>
      <c r="E573" s="2">
        <v>1</v>
      </c>
      <c r="F573" s="20">
        <v>0.24</v>
      </c>
      <c r="G573" s="2" t="s">
        <v>210</v>
      </c>
      <c r="H573" s="2">
        <v>33.6</v>
      </c>
      <c r="I573" s="2" t="s">
        <v>760</v>
      </c>
      <c r="J573" s="5">
        <v>62.27</v>
      </c>
      <c r="K573" s="2">
        <v>3</v>
      </c>
      <c r="L573" s="2"/>
    </row>
    <row r="574" spans="1:12" x14ac:dyDescent="0.35">
      <c r="A574" s="2" t="s">
        <v>150</v>
      </c>
      <c r="B574" s="2" t="s">
        <v>152</v>
      </c>
      <c r="C574" s="2" t="s">
        <v>91</v>
      </c>
      <c r="D574" s="2" t="s">
        <v>29</v>
      </c>
      <c r="E574" s="2">
        <v>1</v>
      </c>
      <c r="F574" s="20">
        <v>0.24</v>
      </c>
      <c r="G574" s="2" t="s">
        <v>209</v>
      </c>
      <c r="H574" s="2">
        <v>0.48</v>
      </c>
      <c r="I574" s="2" t="s">
        <v>760</v>
      </c>
      <c r="J574" s="5">
        <v>22.93</v>
      </c>
      <c r="K574" s="2">
        <v>3</v>
      </c>
      <c r="L574" s="2"/>
    </row>
    <row r="575" spans="1:12" x14ac:dyDescent="0.35">
      <c r="A575" s="2" t="s">
        <v>150</v>
      </c>
      <c r="B575" s="2" t="s">
        <v>152</v>
      </c>
      <c r="C575" s="2" t="s">
        <v>91</v>
      </c>
      <c r="D575" s="2" t="s">
        <v>29</v>
      </c>
      <c r="E575" s="2">
        <v>1</v>
      </c>
      <c r="F575" s="20">
        <v>0.24</v>
      </c>
      <c r="G575" s="2" t="s">
        <v>206</v>
      </c>
      <c r="H575" s="2">
        <v>96</v>
      </c>
      <c r="I575" s="2" t="s">
        <v>749</v>
      </c>
      <c r="J575" s="5">
        <v>275.14</v>
      </c>
      <c r="K575" s="2">
        <v>3</v>
      </c>
      <c r="L575" s="2"/>
    </row>
    <row r="576" spans="1:12" x14ac:dyDescent="0.35">
      <c r="A576" s="2" t="s">
        <v>150</v>
      </c>
      <c r="B576" s="2" t="s">
        <v>152</v>
      </c>
      <c r="C576" s="2" t="s">
        <v>91</v>
      </c>
      <c r="D576" s="2" t="s">
        <v>29</v>
      </c>
      <c r="E576" s="2">
        <v>1</v>
      </c>
      <c r="F576" s="20">
        <v>0.24</v>
      </c>
      <c r="G576" s="2" t="s">
        <v>207</v>
      </c>
      <c r="H576" s="2">
        <v>387.36</v>
      </c>
      <c r="I576" s="2" t="s">
        <v>777</v>
      </c>
      <c r="J576" s="5">
        <v>387.36</v>
      </c>
      <c r="K576" s="2">
        <v>3</v>
      </c>
      <c r="L576" s="2"/>
    </row>
    <row r="577" spans="1:12" x14ac:dyDescent="0.35">
      <c r="A577" s="2" t="s">
        <v>150</v>
      </c>
      <c r="B577" s="2" t="s">
        <v>152</v>
      </c>
      <c r="C577" s="2" t="s">
        <v>91</v>
      </c>
      <c r="D577" s="2" t="s">
        <v>29</v>
      </c>
      <c r="E577" s="2">
        <v>1</v>
      </c>
      <c r="F577" s="20">
        <v>0.24</v>
      </c>
      <c r="G577" s="2" t="s">
        <v>211</v>
      </c>
      <c r="H577" s="2">
        <v>20</v>
      </c>
      <c r="I577" s="2" t="s">
        <v>780</v>
      </c>
      <c r="J577" s="5">
        <v>3855.5</v>
      </c>
      <c r="K577" s="2">
        <v>3</v>
      </c>
      <c r="L577" s="2"/>
    </row>
    <row r="578" spans="1:12" x14ac:dyDescent="0.35">
      <c r="A578" s="2" t="s">
        <v>150</v>
      </c>
      <c r="B578" s="2" t="s">
        <v>152</v>
      </c>
      <c r="C578" s="2" t="s">
        <v>91</v>
      </c>
      <c r="D578" s="2" t="s">
        <v>31</v>
      </c>
      <c r="E578" s="2">
        <v>1</v>
      </c>
      <c r="F578" s="20">
        <v>0.71</v>
      </c>
      <c r="G578" s="2" t="s">
        <v>207</v>
      </c>
      <c r="H578" s="2">
        <v>1088.6400000000001</v>
      </c>
      <c r="I578" s="2" t="s">
        <v>777</v>
      </c>
      <c r="J578" s="5">
        <v>1088.6400000000001</v>
      </c>
      <c r="K578" s="2">
        <v>3</v>
      </c>
      <c r="L578" s="2"/>
    </row>
    <row r="579" spans="1:12" x14ac:dyDescent="0.35">
      <c r="A579" s="2" t="s">
        <v>150</v>
      </c>
      <c r="B579" s="2" t="s">
        <v>152</v>
      </c>
      <c r="C579" s="2" t="s">
        <v>91</v>
      </c>
      <c r="D579" s="2" t="s">
        <v>31</v>
      </c>
      <c r="E579" s="2">
        <v>1</v>
      </c>
      <c r="F579" s="20">
        <v>0.71</v>
      </c>
      <c r="G579" s="2" t="s">
        <v>42</v>
      </c>
      <c r="H579" s="2">
        <v>284</v>
      </c>
      <c r="I579" s="2" t="s">
        <v>774</v>
      </c>
      <c r="J579" s="5">
        <v>2990.1</v>
      </c>
      <c r="K579" s="2">
        <v>3</v>
      </c>
      <c r="L579" s="2"/>
    </row>
    <row r="580" spans="1:12" x14ac:dyDescent="0.35">
      <c r="A580" s="2" t="s">
        <v>150</v>
      </c>
      <c r="B580" s="2" t="s">
        <v>152</v>
      </c>
      <c r="C580" s="2" t="s">
        <v>91</v>
      </c>
      <c r="D580" s="2" t="s">
        <v>31</v>
      </c>
      <c r="E580" s="2">
        <v>2</v>
      </c>
      <c r="F580" s="20">
        <v>0.53</v>
      </c>
      <c r="G580" s="2" t="s">
        <v>207</v>
      </c>
      <c r="H580" s="2">
        <v>812.65</v>
      </c>
      <c r="I580" s="2" t="s">
        <v>777</v>
      </c>
      <c r="J580" s="5">
        <v>812.65</v>
      </c>
      <c r="K580" s="2">
        <v>3</v>
      </c>
      <c r="L580" s="2"/>
    </row>
    <row r="581" spans="1:12" x14ac:dyDescent="0.35">
      <c r="A581" s="2" t="s">
        <v>153</v>
      </c>
      <c r="B581" s="2" t="s">
        <v>154</v>
      </c>
      <c r="C581" s="2" t="s">
        <v>91</v>
      </c>
      <c r="D581" s="2" t="s">
        <v>29</v>
      </c>
      <c r="E581" s="2">
        <v>1</v>
      </c>
      <c r="F581" s="20">
        <v>0.63</v>
      </c>
      <c r="G581" s="2" t="s">
        <v>209</v>
      </c>
      <c r="H581" s="2">
        <v>1.325</v>
      </c>
      <c r="I581" s="2" t="s">
        <v>760</v>
      </c>
      <c r="J581" s="5">
        <v>63.29</v>
      </c>
      <c r="K581" s="2">
        <v>3</v>
      </c>
      <c r="L581" s="2"/>
    </row>
    <row r="582" spans="1:12" x14ac:dyDescent="0.35">
      <c r="A582" s="2" t="s">
        <v>153</v>
      </c>
      <c r="B582" s="2" t="s">
        <v>154</v>
      </c>
      <c r="C582" s="2" t="s">
        <v>91</v>
      </c>
      <c r="D582" s="2" t="s">
        <v>29</v>
      </c>
      <c r="E582" s="2">
        <v>1</v>
      </c>
      <c r="F582" s="20">
        <v>0.63</v>
      </c>
      <c r="G582" s="2" t="s">
        <v>210</v>
      </c>
      <c r="H582" s="2">
        <v>92.75</v>
      </c>
      <c r="I582" s="2" t="s">
        <v>760</v>
      </c>
      <c r="J582" s="5">
        <v>171.89</v>
      </c>
      <c r="K582" s="2">
        <v>3</v>
      </c>
      <c r="L582" s="2"/>
    </row>
    <row r="583" spans="1:12" x14ac:dyDescent="0.35">
      <c r="A583" s="2" t="s">
        <v>153</v>
      </c>
      <c r="B583" s="2" t="s">
        <v>154</v>
      </c>
      <c r="C583" s="2" t="s">
        <v>91</v>
      </c>
      <c r="D583" s="2" t="s">
        <v>29</v>
      </c>
      <c r="E583" s="2">
        <v>1</v>
      </c>
      <c r="F583" s="20">
        <v>0.63</v>
      </c>
      <c r="G583" s="2" t="s">
        <v>208</v>
      </c>
      <c r="H583" s="2">
        <v>9.4499999999999993</v>
      </c>
      <c r="I583" s="2" t="s">
        <v>760</v>
      </c>
      <c r="J583" s="5">
        <v>128.19999999999999</v>
      </c>
      <c r="K583" s="2">
        <v>3</v>
      </c>
      <c r="L583" s="2"/>
    </row>
    <row r="584" spans="1:12" x14ac:dyDescent="0.35">
      <c r="A584" s="2" t="s">
        <v>153</v>
      </c>
      <c r="B584" s="2" t="s">
        <v>154</v>
      </c>
      <c r="C584" s="2" t="s">
        <v>91</v>
      </c>
      <c r="D584" s="2" t="s">
        <v>29</v>
      </c>
      <c r="E584" s="2">
        <v>1</v>
      </c>
      <c r="F584" s="20">
        <v>0.63</v>
      </c>
      <c r="G584" s="2" t="s">
        <v>207</v>
      </c>
      <c r="H584" s="2">
        <v>1016.82</v>
      </c>
      <c r="I584" s="2" t="s">
        <v>777</v>
      </c>
      <c r="J584" s="5">
        <v>1016.82</v>
      </c>
      <c r="K584" s="2">
        <v>3</v>
      </c>
      <c r="L584" s="2"/>
    </row>
    <row r="585" spans="1:12" x14ac:dyDescent="0.35">
      <c r="A585" s="2" t="s">
        <v>153</v>
      </c>
      <c r="B585" s="2" t="s">
        <v>154</v>
      </c>
      <c r="C585" s="2" t="s">
        <v>91</v>
      </c>
      <c r="D585" s="2" t="s">
        <v>29</v>
      </c>
      <c r="E585" s="2">
        <v>1</v>
      </c>
      <c r="F585" s="20">
        <v>0.63</v>
      </c>
      <c r="G585" s="2" t="s">
        <v>206</v>
      </c>
      <c r="H585" s="2">
        <v>265</v>
      </c>
      <c r="I585" s="2" t="s">
        <v>749</v>
      </c>
      <c r="J585" s="5">
        <v>759.51</v>
      </c>
      <c r="K585" s="2">
        <v>3</v>
      </c>
      <c r="L585" s="2"/>
    </row>
    <row r="586" spans="1:12" x14ac:dyDescent="0.35">
      <c r="A586" s="2" t="s">
        <v>153</v>
      </c>
      <c r="B586" s="2" t="s">
        <v>154</v>
      </c>
      <c r="C586" s="2" t="s">
        <v>91</v>
      </c>
      <c r="D586" s="2" t="s">
        <v>29</v>
      </c>
      <c r="E586" s="2">
        <v>1</v>
      </c>
      <c r="F586" s="20">
        <v>0.63</v>
      </c>
      <c r="G586" s="2" t="s">
        <v>42</v>
      </c>
      <c r="H586" s="2">
        <v>141.601</v>
      </c>
      <c r="I586" s="2" t="s">
        <v>774</v>
      </c>
      <c r="J586" s="5">
        <v>1490.85</v>
      </c>
      <c r="K586" s="2">
        <v>3</v>
      </c>
      <c r="L586" s="2"/>
    </row>
    <row r="587" spans="1:12" x14ac:dyDescent="0.35">
      <c r="A587" s="2" t="s">
        <v>153</v>
      </c>
      <c r="B587" s="2" t="s">
        <v>154</v>
      </c>
      <c r="C587" s="2" t="s">
        <v>91</v>
      </c>
      <c r="D587" s="2" t="s">
        <v>29</v>
      </c>
      <c r="E587" s="2">
        <v>1</v>
      </c>
      <c r="F587" s="20">
        <v>0.63</v>
      </c>
      <c r="G587" s="2" t="s">
        <v>211</v>
      </c>
      <c r="H587" s="2">
        <v>20</v>
      </c>
      <c r="I587" s="2" t="s">
        <v>780</v>
      </c>
      <c r="J587" s="5">
        <v>3855.5</v>
      </c>
      <c r="K587" s="2">
        <v>3</v>
      </c>
      <c r="L587" s="2"/>
    </row>
    <row r="588" spans="1:12" x14ac:dyDescent="0.35">
      <c r="A588" s="2" t="s">
        <v>155</v>
      </c>
      <c r="B588" s="2" t="s">
        <v>156</v>
      </c>
      <c r="C588" s="2" t="s">
        <v>91</v>
      </c>
      <c r="D588" s="2" t="s">
        <v>29</v>
      </c>
      <c r="E588" s="2">
        <v>1</v>
      </c>
      <c r="F588" s="20">
        <v>0.56999999999999995</v>
      </c>
      <c r="G588" s="2" t="s">
        <v>208</v>
      </c>
      <c r="H588" s="2">
        <v>8.5500000000000007</v>
      </c>
      <c r="I588" s="2" t="s">
        <v>760</v>
      </c>
      <c r="J588" s="5">
        <v>115.99</v>
      </c>
      <c r="K588" s="2">
        <v>3</v>
      </c>
      <c r="L588" s="2"/>
    </row>
    <row r="589" spans="1:12" x14ac:dyDescent="0.35">
      <c r="A589" s="2" t="s">
        <v>155</v>
      </c>
      <c r="B589" s="2" t="s">
        <v>156</v>
      </c>
      <c r="C589" s="2" t="s">
        <v>91</v>
      </c>
      <c r="D589" s="2" t="s">
        <v>29</v>
      </c>
      <c r="E589" s="2">
        <v>1</v>
      </c>
      <c r="F589" s="20">
        <v>0.56999999999999995</v>
      </c>
      <c r="G589" s="2" t="s">
        <v>210</v>
      </c>
      <c r="H589" s="2">
        <v>221.55</v>
      </c>
      <c r="I589" s="2" t="s">
        <v>760</v>
      </c>
      <c r="J589" s="5">
        <v>410.59</v>
      </c>
      <c r="K589" s="2">
        <v>3</v>
      </c>
      <c r="L589" s="2"/>
    </row>
    <row r="590" spans="1:12" x14ac:dyDescent="0.35">
      <c r="A590" s="2" t="s">
        <v>155</v>
      </c>
      <c r="B590" s="2" t="s">
        <v>156</v>
      </c>
      <c r="C590" s="2" t="s">
        <v>91</v>
      </c>
      <c r="D590" s="2" t="s">
        <v>29</v>
      </c>
      <c r="E590" s="2">
        <v>1</v>
      </c>
      <c r="F590" s="20">
        <v>0.56999999999999995</v>
      </c>
      <c r="G590" s="2" t="s">
        <v>209</v>
      </c>
      <c r="H590" s="2">
        <v>3.165</v>
      </c>
      <c r="I590" s="2" t="s">
        <v>760</v>
      </c>
      <c r="J590" s="5">
        <v>151.19</v>
      </c>
      <c r="K590" s="2">
        <v>3</v>
      </c>
      <c r="L590" s="2"/>
    </row>
    <row r="591" spans="1:12" x14ac:dyDescent="0.35">
      <c r="A591" s="2" t="s">
        <v>155</v>
      </c>
      <c r="B591" s="2" t="s">
        <v>156</v>
      </c>
      <c r="C591" s="2" t="s">
        <v>91</v>
      </c>
      <c r="D591" s="2" t="s">
        <v>29</v>
      </c>
      <c r="E591" s="2">
        <v>1</v>
      </c>
      <c r="F591" s="20">
        <v>0.56999999999999995</v>
      </c>
      <c r="G591" s="2" t="s">
        <v>211</v>
      </c>
      <c r="H591" s="2">
        <v>20</v>
      </c>
      <c r="I591" s="2" t="s">
        <v>780</v>
      </c>
      <c r="J591" s="5">
        <v>3855.5</v>
      </c>
      <c r="K591" s="2">
        <v>3</v>
      </c>
      <c r="L591" s="2"/>
    </row>
    <row r="592" spans="1:12" x14ac:dyDescent="0.35">
      <c r="A592" s="2" t="s">
        <v>155</v>
      </c>
      <c r="B592" s="2" t="s">
        <v>156</v>
      </c>
      <c r="C592" s="2" t="s">
        <v>91</v>
      </c>
      <c r="D592" s="2" t="s">
        <v>29</v>
      </c>
      <c r="E592" s="2">
        <v>1</v>
      </c>
      <c r="F592" s="20">
        <v>0.56999999999999995</v>
      </c>
      <c r="G592" s="2" t="s">
        <v>207</v>
      </c>
      <c r="H592" s="2">
        <v>919.98</v>
      </c>
      <c r="I592" s="2" t="s">
        <v>777</v>
      </c>
      <c r="J592" s="5">
        <v>919.98</v>
      </c>
      <c r="K592" s="2">
        <v>3</v>
      </c>
      <c r="L592" s="2"/>
    </row>
    <row r="593" spans="1:12" x14ac:dyDescent="0.35">
      <c r="A593" s="2" t="s">
        <v>155</v>
      </c>
      <c r="B593" s="2" t="s">
        <v>156</v>
      </c>
      <c r="C593" s="2" t="s">
        <v>91</v>
      </c>
      <c r="D593" s="2" t="s">
        <v>29</v>
      </c>
      <c r="E593" s="2">
        <v>1</v>
      </c>
      <c r="F593" s="20">
        <v>0.56999999999999995</v>
      </c>
      <c r="G593" s="2" t="s">
        <v>42</v>
      </c>
      <c r="H593" s="2">
        <v>228</v>
      </c>
      <c r="I593" s="2" t="s">
        <v>749</v>
      </c>
      <c r="J593" s="5">
        <v>2400.5</v>
      </c>
      <c r="K593" s="2">
        <v>3</v>
      </c>
      <c r="L593" s="2"/>
    </row>
    <row r="594" spans="1:12" x14ac:dyDescent="0.35">
      <c r="A594" s="2" t="s">
        <v>155</v>
      </c>
      <c r="B594" s="2" t="s">
        <v>156</v>
      </c>
      <c r="C594" s="2" t="s">
        <v>91</v>
      </c>
      <c r="D594" s="2" t="s">
        <v>29</v>
      </c>
      <c r="E594" s="2">
        <v>1</v>
      </c>
      <c r="F594" s="20">
        <v>0.56999999999999995</v>
      </c>
      <c r="G594" s="2" t="s">
        <v>206</v>
      </c>
      <c r="H594" s="2">
        <v>633</v>
      </c>
      <c r="I594" s="2" t="s">
        <v>749</v>
      </c>
      <c r="J594" s="5">
        <v>1814.22</v>
      </c>
      <c r="K594" s="2">
        <v>3</v>
      </c>
      <c r="L594" s="2"/>
    </row>
    <row r="595" spans="1:12" x14ac:dyDescent="0.35">
      <c r="A595" s="2" t="s">
        <v>157</v>
      </c>
      <c r="B595" s="2" t="s">
        <v>158</v>
      </c>
      <c r="C595" s="2" t="s">
        <v>91</v>
      </c>
      <c r="D595" s="2" t="s">
        <v>29</v>
      </c>
      <c r="E595" s="2">
        <v>1</v>
      </c>
      <c r="F595" s="20">
        <v>0.27</v>
      </c>
      <c r="G595" s="2" t="s">
        <v>209</v>
      </c>
      <c r="H595" s="2">
        <v>0.54</v>
      </c>
      <c r="I595" s="2" t="s">
        <v>760</v>
      </c>
      <c r="J595" s="5">
        <v>25.8</v>
      </c>
      <c r="K595" s="2">
        <v>4</v>
      </c>
      <c r="L595" s="2"/>
    </row>
    <row r="596" spans="1:12" x14ac:dyDescent="0.35">
      <c r="A596" s="2" t="s">
        <v>157</v>
      </c>
      <c r="B596" s="2" t="s">
        <v>158</v>
      </c>
      <c r="C596" s="2" t="s">
        <v>91</v>
      </c>
      <c r="D596" s="2" t="s">
        <v>29</v>
      </c>
      <c r="E596" s="2">
        <v>1</v>
      </c>
      <c r="F596" s="20">
        <v>0.27</v>
      </c>
      <c r="G596" s="2" t="s">
        <v>210</v>
      </c>
      <c r="H596" s="2">
        <v>37.799999999999997</v>
      </c>
      <c r="I596" s="2" t="s">
        <v>760</v>
      </c>
      <c r="J596" s="5">
        <v>70.05</v>
      </c>
      <c r="K596" s="2">
        <v>4</v>
      </c>
      <c r="L596" s="2"/>
    </row>
    <row r="597" spans="1:12" x14ac:dyDescent="0.35">
      <c r="A597" s="2" t="s">
        <v>157</v>
      </c>
      <c r="B597" s="2" t="s">
        <v>158</v>
      </c>
      <c r="C597" s="2" t="s">
        <v>91</v>
      </c>
      <c r="D597" s="2" t="s">
        <v>29</v>
      </c>
      <c r="E597" s="2">
        <v>1</v>
      </c>
      <c r="F597" s="20">
        <v>0.27</v>
      </c>
      <c r="G597" s="2" t="s">
        <v>208</v>
      </c>
      <c r="H597" s="2">
        <v>4.05</v>
      </c>
      <c r="I597" s="2" t="s">
        <v>760</v>
      </c>
      <c r="J597" s="5">
        <v>54.94</v>
      </c>
      <c r="K597" s="2">
        <v>4</v>
      </c>
      <c r="L597" s="2"/>
    </row>
    <row r="598" spans="1:12" x14ac:dyDescent="0.35">
      <c r="A598" s="2" t="s">
        <v>157</v>
      </c>
      <c r="B598" s="2" t="s">
        <v>158</v>
      </c>
      <c r="C598" s="2" t="s">
        <v>91</v>
      </c>
      <c r="D598" s="2" t="s">
        <v>29</v>
      </c>
      <c r="E598" s="2">
        <v>1</v>
      </c>
      <c r="F598" s="20">
        <v>0.27</v>
      </c>
      <c r="G598" s="2" t="s">
        <v>206</v>
      </c>
      <c r="H598" s="2">
        <v>108</v>
      </c>
      <c r="I598" s="2" t="s">
        <v>749</v>
      </c>
      <c r="J598" s="5">
        <v>309.52999999999997</v>
      </c>
      <c r="K598" s="2">
        <v>4</v>
      </c>
      <c r="L598" s="2"/>
    </row>
    <row r="599" spans="1:12" x14ac:dyDescent="0.35">
      <c r="A599" s="2" t="s">
        <v>157</v>
      </c>
      <c r="B599" s="2" t="s">
        <v>158</v>
      </c>
      <c r="C599" s="2" t="s">
        <v>91</v>
      </c>
      <c r="D599" s="2" t="s">
        <v>29</v>
      </c>
      <c r="E599" s="2">
        <v>1</v>
      </c>
      <c r="F599" s="20">
        <v>0.27</v>
      </c>
      <c r="G599" s="2" t="s">
        <v>207</v>
      </c>
      <c r="H599" s="2">
        <v>435.78</v>
      </c>
      <c r="I599" s="2" t="s">
        <v>777</v>
      </c>
      <c r="J599" s="5">
        <v>435.78</v>
      </c>
      <c r="K599" s="2">
        <v>4</v>
      </c>
      <c r="L599" s="2"/>
    </row>
    <row r="600" spans="1:12" x14ac:dyDescent="0.35">
      <c r="A600" s="2" t="s">
        <v>157</v>
      </c>
      <c r="B600" s="2" t="s">
        <v>158</v>
      </c>
      <c r="C600" s="2" t="s">
        <v>91</v>
      </c>
      <c r="D600" s="2" t="s">
        <v>29</v>
      </c>
      <c r="E600" s="2">
        <v>1</v>
      </c>
      <c r="F600" s="20">
        <v>0.27</v>
      </c>
      <c r="G600" s="2" t="s">
        <v>42</v>
      </c>
      <c r="H600" s="2">
        <v>108</v>
      </c>
      <c r="I600" s="2" t="s">
        <v>774</v>
      </c>
      <c r="J600" s="5">
        <v>1137.08</v>
      </c>
      <c r="K600" s="2">
        <v>4</v>
      </c>
      <c r="L600" s="2"/>
    </row>
    <row r="601" spans="1:12" x14ac:dyDescent="0.35">
      <c r="A601" s="2" t="s">
        <v>157</v>
      </c>
      <c r="B601" s="2" t="s">
        <v>158</v>
      </c>
      <c r="C601" s="2" t="s">
        <v>91</v>
      </c>
      <c r="D601" s="2" t="s">
        <v>29</v>
      </c>
      <c r="E601" s="2">
        <v>1</v>
      </c>
      <c r="F601" s="20">
        <v>0.27</v>
      </c>
      <c r="G601" s="2" t="s">
        <v>211</v>
      </c>
      <c r="H601" s="2">
        <v>20</v>
      </c>
      <c r="I601" s="2" t="s">
        <v>780</v>
      </c>
      <c r="J601" s="5">
        <v>2884.5</v>
      </c>
      <c r="K601" s="2">
        <v>4</v>
      </c>
      <c r="L601" s="2"/>
    </row>
    <row r="602" spans="1:12" x14ac:dyDescent="0.35">
      <c r="A602" s="2" t="s">
        <v>157</v>
      </c>
      <c r="B602" s="2" t="s">
        <v>158</v>
      </c>
      <c r="C602" s="2" t="s">
        <v>91</v>
      </c>
      <c r="D602" s="2" t="s">
        <v>31</v>
      </c>
      <c r="E602" s="2">
        <v>1</v>
      </c>
      <c r="F602" s="20">
        <v>0.79</v>
      </c>
      <c r="G602" s="2" t="s">
        <v>42</v>
      </c>
      <c r="H602" s="2">
        <v>240.6</v>
      </c>
      <c r="I602" s="2" t="s">
        <v>774</v>
      </c>
      <c r="J602" s="5">
        <v>2533.16</v>
      </c>
      <c r="K602" s="2">
        <v>4</v>
      </c>
      <c r="L602" s="2"/>
    </row>
    <row r="603" spans="1:12" x14ac:dyDescent="0.35">
      <c r="A603" s="2" t="s">
        <v>157</v>
      </c>
      <c r="B603" s="2" t="s">
        <v>158</v>
      </c>
      <c r="C603" s="2" t="s">
        <v>91</v>
      </c>
      <c r="D603" s="2" t="s">
        <v>31</v>
      </c>
      <c r="E603" s="2">
        <v>1</v>
      </c>
      <c r="F603" s="20">
        <v>0.79</v>
      </c>
      <c r="G603" s="2" t="s">
        <v>207</v>
      </c>
      <c r="H603" s="2">
        <v>1211.31</v>
      </c>
      <c r="I603" s="2" t="s">
        <v>777</v>
      </c>
      <c r="J603" s="5">
        <v>1211.31</v>
      </c>
      <c r="K603" s="2">
        <v>4</v>
      </c>
      <c r="L603" s="2"/>
    </row>
    <row r="604" spans="1:12" x14ac:dyDescent="0.35">
      <c r="A604" s="2" t="s">
        <v>157</v>
      </c>
      <c r="B604" s="2" t="s">
        <v>158</v>
      </c>
      <c r="C604" s="2" t="s">
        <v>91</v>
      </c>
      <c r="D604" s="2" t="s">
        <v>31</v>
      </c>
      <c r="E604" s="2">
        <v>2</v>
      </c>
      <c r="F604" s="20">
        <v>0.79</v>
      </c>
      <c r="G604" s="2" t="s">
        <v>207</v>
      </c>
      <c r="H604" s="2">
        <v>1211.31</v>
      </c>
      <c r="I604" s="2" t="s">
        <v>777</v>
      </c>
      <c r="J604" s="5">
        <v>1211.31</v>
      </c>
      <c r="K604" s="2">
        <v>4</v>
      </c>
      <c r="L604" s="2"/>
    </row>
    <row r="605" spans="1:12" x14ac:dyDescent="0.35">
      <c r="A605" s="2" t="s">
        <v>157</v>
      </c>
      <c r="B605" s="2" t="s">
        <v>158</v>
      </c>
      <c r="C605" s="2" t="s">
        <v>91</v>
      </c>
      <c r="D605" s="2" t="s">
        <v>29</v>
      </c>
      <c r="E605" s="2">
        <v>2</v>
      </c>
      <c r="F605" s="20">
        <v>0.15</v>
      </c>
      <c r="G605" s="2" t="s">
        <v>206</v>
      </c>
      <c r="H605" s="2">
        <v>60</v>
      </c>
      <c r="I605" s="2" t="s">
        <v>749</v>
      </c>
      <c r="J605" s="5">
        <v>171.96</v>
      </c>
      <c r="K605" s="2">
        <v>4</v>
      </c>
      <c r="L605" s="2"/>
    </row>
    <row r="606" spans="1:12" x14ac:dyDescent="0.35">
      <c r="A606" s="2" t="s">
        <v>157</v>
      </c>
      <c r="B606" s="2" t="s">
        <v>158</v>
      </c>
      <c r="C606" s="2" t="s">
        <v>91</v>
      </c>
      <c r="D606" s="2" t="s">
        <v>29</v>
      </c>
      <c r="E606" s="2">
        <v>2</v>
      </c>
      <c r="F606" s="20">
        <v>0.15</v>
      </c>
      <c r="G606" s="2" t="s">
        <v>207</v>
      </c>
      <c r="H606" s="2">
        <v>242.1</v>
      </c>
      <c r="I606" s="2" t="s">
        <v>777</v>
      </c>
      <c r="J606" s="5">
        <v>242.1</v>
      </c>
      <c r="K606" s="2">
        <v>4</v>
      </c>
      <c r="L606" s="2"/>
    </row>
    <row r="607" spans="1:12" x14ac:dyDescent="0.35">
      <c r="A607" s="2" t="s">
        <v>157</v>
      </c>
      <c r="B607" s="2" t="s">
        <v>158</v>
      </c>
      <c r="C607" s="2" t="s">
        <v>91</v>
      </c>
      <c r="D607" s="2" t="s">
        <v>29</v>
      </c>
      <c r="E607" s="2">
        <v>2</v>
      </c>
      <c r="F607" s="20">
        <v>0.15</v>
      </c>
      <c r="G607" s="2" t="s">
        <v>42</v>
      </c>
      <c r="H607" s="2">
        <v>60</v>
      </c>
      <c r="I607" s="2" t="s">
        <v>774</v>
      </c>
      <c r="J607" s="5">
        <v>631.71</v>
      </c>
      <c r="K607" s="2">
        <v>4</v>
      </c>
      <c r="L607" s="2"/>
    </row>
    <row r="608" spans="1:12" x14ac:dyDescent="0.35">
      <c r="A608" s="2" t="s">
        <v>157</v>
      </c>
      <c r="B608" s="2" t="s">
        <v>158</v>
      </c>
      <c r="C608" s="2" t="s">
        <v>91</v>
      </c>
      <c r="D608" s="2" t="s">
        <v>29</v>
      </c>
      <c r="E608" s="2">
        <v>2</v>
      </c>
      <c r="F608" s="20">
        <v>0.15</v>
      </c>
      <c r="G608" s="2" t="s">
        <v>209</v>
      </c>
      <c r="H608" s="2">
        <v>0.3</v>
      </c>
      <c r="I608" s="2" t="s">
        <v>760</v>
      </c>
      <c r="J608" s="5">
        <v>14.33</v>
      </c>
      <c r="K608" s="2">
        <v>4</v>
      </c>
      <c r="L608" s="2"/>
    </row>
    <row r="609" spans="1:12" x14ac:dyDescent="0.35">
      <c r="A609" s="2" t="s">
        <v>157</v>
      </c>
      <c r="B609" s="2" t="s">
        <v>158</v>
      </c>
      <c r="C609" s="2" t="s">
        <v>91</v>
      </c>
      <c r="D609" s="2" t="s">
        <v>29</v>
      </c>
      <c r="E609" s="2">
        <v>2</v>
      </c>
      <c r="F609" s="20">
        <v>0.15</v>
      </c>
      <c r="G609" s="2" t="s">
        <v>208</v>
      </c>
      <c r="H609" s="2">
        <v>2.25</v>
      </c>
      <c r="I609" s="2" t="s">
        <v>760</v>
      </c>
      <c r="J609" s="5">
        <v>3.52</v>
      </c>
      <c r="K609" s="2">
        <v>4</v>
      </c>
      <c r="L609" s="2"/>
    </row>
    <row r="610" spans="1:12" x14ac:dyDescent="0.35">
      <c r="A610" s="2" t="s">
        <v>157</v>
      </c>
      <c r="B610" s="2" t="s">
        <v>158</v>
      </c>
      <c r="C610" s="2" t="s">
        <v>91</v>
      </c>
      <c r="D610" s="2" t="s">
        <v>29</v>
      </c>
      <c r="E610" s="2">
        <v>2</v>
      </c>
      <c r="F610" s="20">
        <v>0.15</v>
      </c>
      <c r="G610" s="2" t="s">
        <v>210</v>
      </c>
      <c r="H610" s="2">
        <v>21</v>
      </c>
      <c r="I610" s="2" t="s">
        <v>760</v>
      </c>
      <c r="J610" s="5">
        <v>38.92</v>
      </c>
      <c r="K610" s="2">
        <v>4</v>
      </c>
      <c r="L610" s="2"/>
    </row>
    <row r="611" spans="1:12" x14ac:dyDescent="0.35">
      <c r="A611" s="2" t="s">
        <v>159</v>
      </c>
      <c r="B611" s="2" t="s">
        <v>160</v>
      </c>
      <c r="C611" s="2" t="s">
        <v>91</v>
      </c>
      <c r="D611" s="2" t="s">
        <v>29</v>
      </c>
      <c r="E611" s="2">
        <v>1</v>
      </c>
      <c r="F611" s="20">
        <v>0.18</v>
      </c>
      <c r="G611" s="2" t="s">
        <v>210</v>
      </c>
      <c r="H611" s="2">
        <v>52.5</v>
      </c>
      <c r="I611" s="2" t="s">
        <v>760</v>
      </c>
      <c r="J611" s="5">
        <v>97.3</v>
      </c>
      <c r="K611" s="2">
        <v>3</v>
      </c>
      <c r="L611" s="2"/>
    </row>
    <row r="612" spans="1:12" x14ac:dyDescent="0.35">
      <c r="A612" s="2" t="s">
        <v>159</v>
      </c>
      <c r="B612" s="2" t="s">
        <v>160</v>
      </c>
      <c r="C612" s="2" t="s">
        <v>91</v>
      </c>
      <c r="D612" s="2" t="s">
        <v>29</v>
      </c>
      <c r="E612" s="2">
        <v>1</v>
      </c>
      <c r="F612" s="20">
        <v>0.18</v>
      </c>
      <c r="G612" s="2" t="s">
        <v>209</v>
      </c>
      <c r="H612" s="2">
        <v>0.75</v>
      </c>
      <c r="I612" s="2" t="s">
        <v>760</v>
      </c>
      <c r="J612" s="5">
        <v>35.83</v>
      </c>
      <c r="K612" s="2">
        <v>3</v>
      </c>
      <c r="L612" s="2"/>
    </row>
    <row r="613" spans="1:12" x14ac:dyDescent="0.35">
      <c r="A613" s="2" t="s">
        <v>159</v>
      </c>
      <c r="B613" s="2" t="s">
        <v>160</v>
      </c>
      <c r="C613" s="2" t="s">
        <v>91</v>
      </c>
      <c r="D613" s="2" t="s">
        <v>29</v>
      </c>
      <c r="E613" s="2">
        <v>1</v>
      </c>
      <c r="F613" s="20">
        <v>0.18</v>
      </c>
      <c r="G613" s="2" t="s">
        <v>208</v>
      </c>
      <c r="H613" s="2">
        <v>2.7</v>
      </c>
      <c r="I613" s="2" t="s">
        <v>760</v>
      </c>
      <c r="J613" s="5">
        <v>36.630000000000003</v>
      </c>
      <c r="K613" s="2">
        <v>3</v>
      </c>
      <c r="L613" s="2"/>
    </row>
    <row r="614" spans="1:12" x14ac:dyDescent="0.35">
      <c r="A614" s="2" t="s">
        <v>159</v>
      </c>
      <c r="B614" s="2" t="s">
        <v>160</v>
      </c>
      <c r="C614" s="2" t="s">
        <v>91</v>
      </c>
      <c r="D614" s="2" t="s">
        <v>29</v>
      </c>
      <c r="E614" s="2">
        <v>1</v>
      </c>
      <c r="F614" s="20">
        <v>0.18</v>
      </c>
      <c r="G614" s="2" t="s">
        <v>211</v>
      </c>
      <c r="H614" s="2">
        <v>20</v>
      </c>
      <c r="I614" s="2" t="s">
        <v>780</v>
      </c>
      <c r="J614" s="5">
        <v>3778.96</v>
      </c>
      <c r="K614" s="2">
        <v>3</v>
      </c>
      <c r="L614" s="2"/>
    </row>
    <row r="615" spans="1:12" x14ac:dyDescent="0.35">
      <c r="A615" s="2" t="s">
        <v>159</v>
      </c>
      <c r="B615" s="2" t="s">
        <v>160</v>
      </c>
      <c r="C615" s="2" t="s">
        <v>91</v>
      </c>
      <c r="D615" s="2" t="s">
        <v>29</v>
      </c>
      <c r="E615" s="2">
        <v>1</v>
      </c>
      <c r="F615" s="20">
        <v>0.18</v>
      </c>
      <c r="G615" s="2" t="s">
        <v>207</v>
      </c>
      <c r="H615" s="2">
        <v>290.52</v>
      </c>
      <c r="I615" s="2" t="s">
        <v>777</v>
      </c>
      <c r="J615" s="5">
        <v>290.52</v>
      </c>
      <c r="K615" s="2">
        <v>3</v>
      </c>
      <c r="L615" s="2"/>
    </row>
    <row r="616" spans="1:12" x14ac:dyDescent="0.35">
      <c r="A616" s="2" t="s">
        <v>159</v>
      </c>
      <c r="B616" s="2" t="s">
        <v>160</v>
      </c>
      <c r="C616" s="2" t="s">
        <v>91</v>
      </c>
      <c r="D616" s="2" t="s">
        <v>29</v>
      </c>
      <c r="E616" s="2">
        <v>1</v>
      </c>
      <c r="F616" s="20">
        <v>0.18</v>
      </c>
      <c r="G616" s="2" t="s">
        <v>206</v>
      </c>
      <c r="H616" s="2">
        <v>150</v>
      </c>
      <c r="I616" s="2" t="s">
        <v>749</v>
      </c>
      <c r="J616" s="5">
        <v>429.91</v>
      </c>
      <c r="K616" s="2">
        <v>3</v>
      </c>
      <c r="L616" s="2"/>
    </row>
    <row r="617" spans="1:12" x14ac:dyDescent="0.35">
      <c r="A617" s="2" t="s">
        <v>159</v>
      </c>
      <c r="B617" s="2" t="s">
        <v>160</v>
      </c>
      <c r="C617" s="2" t="s">
        <v>91</v>
      </c>
      <c r="D617" s="2" t="s">
        <v>31</v>
      </c>
      <c r="E617" s="2">
        <v>1</v>
      </c>
      <c r="F617" s="20">
        <v>0.23</v>
      </c>
      <c r="G617" s="2" t="s">
        <v>207</v>
      </c>
      <c r="H617" s="2">
        <v>352.66</v>
      </c>
      <c r="I617" s="2" t="s">
        <v>777</v>
      </c>
      <c r="J617" s="5">
        <v>352.66</v>
      </c>
      <c r="K617" s="2">
        <v>3</v>
      </c>
      <c r="L617" s="2"/>
    </row>
    <row r="618" spans="1:12" x14ac:dyDescent="0.35">
      <c r="A618" s="2" t="s">
        <v>159</v>
      </c>
      <c r="B618" s="2" t="s">
        <v>160</v>
      </c>
      <c r="C618" s="2" t="s">
        <v>91</v>
      </c>
      <c r="D618" s="2" t="s">
        <v>29</v>
      </c>
      <c r="E618" s="2">
        <v>2</v>
      </c>
      <c r="F618" s="20">
        <v>0.5</v>
      </c>
      <c r="G618" s="2" t="s">
        <v>207</v>
      </c>
      <c r="H618" s="2">
        <v>807</v>
      </c>
      <c r="I618" s="2" t="s">
        <v>777</v>
      </c>
      <c r="J618" s="5">
        <v>807</v>
      </c>
      <c r="K618" s="2">
        <v>3</v>
      </c>
      <c r="L618" s="2"/>
    </row>
    <row r="619" spans="1:12" x14ac:dyDescent="0.35">
      <c r="A619" s="2" t="s">
        <v>159</v>
      </c>
      <c r="B619" s="2" t="s">
        <v>160</v>
      </c>
      <c r="C619" s="2" t="s">
        <v>91</v>
      </c>
      <c r="D619" s="2" t="s">
        <v>29</v>
      </c>
      <c r="E619" s="2">
        <v>2</v>
      </c>
      <c r="F619" s="20">
        <v>0.5</v>
      </c>
      <c r="G619" s="2" t="s">
        <v>206</v>
      </c>
      <c r="H619" s="2">
        <v>417</v>
      </c>
      <c r="I619" s="2" t="s">
        <v>749</v>
      </c>
      <c r="J619" s="5">
        <v>1195.1500000000001</v>
      </c>
      <c r="K619" s="2">
        <v>3</v>
      </c>
      <c r="L619" s="2"/>
    </row>
    <row r="620" spans="1:12" x14ac:dyDescent="0.35">
      <c r="A620" s="2" t="s">
        <v>159</v>
      </c>
      <c r="B620" s="2" t="s">
        <v>160</v>
      </c>
      <c r="C620" s="2" t="s">
        <v>91</v>
      </c>
      <c r="D620" s="2" t="s">
        <v>29</v>
      </c>
      <c r="E620" s="2">
        <v>2</v>
      </c>
      <c r="F620" s="20">
        <v>0.5</v>
      </c>
      <c r="G620" s="2" t="s">
        <v>208</v>
      </c>
      <c r="H620" s="2">
        <v>7.5</v>
      </c>
      <c r="I620" s="2" t="s">
        <v>760</v>
      </c>
      <c r="J620" s="5">
        <v>101.75</v>
      </c>
      <c r="K620" s="2">
        <v>3</v>
      </c>
      <c r="L620" s="2"/>
    </row>
    <row r="621" spans="1:12" x14ac:dyDescent="0.35">
      <c r="A621" s="2" t="s">
        <v>159</v>
      </c>
      <c r="B621" s="2" t="s">
        <v>160</v>
      </c>
      <c r="C621" s="2" t="s">
        <v>91</v>
      </c>
      <c r="D621" s="2" t="s">
        <v>29</v>
      </c>
      <c r="E621" s="2">
        <v>2</v>
      </c>
      <c r="F621" s="20">
        <v>0.5</v>
      </c>
      <c r="G621" s="2" t="s">
        <v>209</v>
      </c>
      <c r="H621" s="2">
        <v>2.085</v>
      </c>
      <c r="I621" s="2" t="s">
        <v>760</v>
      </c>
      <c r="J621" s="5">
        <v>99.6</v>
      </c>
      <c r="K621" s="2">
        <v>3</v>
      </c>
      <c r="L621" s="2"/>
    </row>
    <row r="622" spans="1:12" x14ac:dyDescent="0.35">
      <c r="A622" s="2" t="s">
        <v>159</v>
      </c>
      <c r="B622" s="2" t="s">
        <v>160</v>
      </c>
      <c r="C622" s="2" t="s">
        <v>91</v>
      </c>
      <c r="D622" s="2" t="s">
        <v>29</v>
      </c>
      <c r="E622" s="2">
        <v>2</v>
      </c>
      <c r="F622" s="20">
        <v>0.5</v>
      </c>
      <c r="G622" s="2" t="s">
        <v>210</v>
      </c>
      <c r="H622" s="2">
        <v>145.94999999999999</v>
      </c>
      <c r="I622" s="2" t="s">
        <v>760</v>
      </c>
      <c r="J622" s="5">
        <v>270.49</v>
      </c>
      <c r="K622" s="2">
        <v>3</v>
      </c>
      <c r="L622" s="2"/>
    </row>
    <row r="623" spans="1:12" x14ac:dyDescent="0.35">
      <c r="A623" s="2" t="s">
        <v>161</v>
      </c>
      <c r="B623" s="2" t="s">
        <v>162</v>
      </c>
      <c r="C623" s="2" t="s">
        <v>63</v>
      </c>
      <c r="D623" s="2" t="s">
        <v>29</v>
      </c>
      <c r="E623" s="2">
        <v>1</v>
      </c>
      <c r="F623" s="20">
        <v>0.45</v>
      </c>
      <c r="G623" s="2" t="s">
        <v>210</v>
      </c>
      <c r="H623" s="2">
        <v>98.35</v>
      </c>
      <c r="I623" s="2" t="s">
        <v>760</v>
      </c>
      <c r="J623" s="5">
        <v>182.27</v>
      </c>
      <c r="K623" s="2">
        <v>3</v>
      </c>
      <c r="L623" s="2"/>
    </row>
    <row r="624" spans="1:12" x14ac:dyDescent="0.35">
      <c r="A624" s="2" t="s">
        <v>161</v>
      </c>
      <c r="B624" s="2" t="s">
        <v>162</v>
      </c>
      <c r="C624" s="2" t="s">
        <v>63</v>
      </c>
      <c r="D624" s="2" t="s">
        <v>29</v>
      </c>
      <c r="E624" s="2">
        <v>1</v>
      </c>
      <c r="F624" s="20">
        <v>0.45</v>
      </c>
      <c r="G624" s="2" t="s">
        <v>208</v>
      </c>
      <c r="H624" s="2">
        <v>6.75</v>
      </c>
      <c r="I624" s="2" t="s">
        <v>760</v>
      </c>
      <c r="J624" s="5">
        <v>91.57</v>
      </c>
      <c r="K624" s="2">
        <v>3</v>
      </c>
      <c r="L624" s="2"/>
    </row>
    <row r="625" spans="1:12" x14ac:dyDescent="0.35">
      <c r="A625" s="2" t="s">
        <v>161</v>
      </c>
      <c r="B625" s="2" t="s">
        <v>162</v>
      </c>
      <c r="C625" s="2" t="s">
        <v>63</v>
      </c>
      <c r="D625" s="2" t="s">
        <v>29</v>
      </c>
      <c r="E625" s="2">
        <v>1</v>
      </c>
      <c r="F625" s="20">
        <v>0.45</v>
      </c>
      <c r="G625" s="2" t="s">
        <v>209</v>
      </c>
      <c r="H625" s="2">
        <v>1.405</v>
      </c>
      <c r="I625" s="2" t="s">
        <v>760</v>
      </c>
      <c r="J625" s="5">
        <v>67.12</v>
      </c>
      <c r="K625" s="2">
        <v>3</v>
      </c>
      <c r="L625" s="2"/>
    </row>
    <row r="626" spans="1:12" x14ac:dyDescent="0.35">
      <c r="A626" s="2" t="s">
        <v>161</v>
      </c>
      <c r="B626" s="2" t="s">
        <v>162</v>
      </c>
      <c r="C626" s="2" t="s">
        <v>63</v>
      </c>
      <c r="D626" s="2" t="s">
        <v>29</v>
      </c>
      <c r="E626" s="2">
        <v>1</v>
      </c>
      <c r="F626" s="20">
        <v>0.45</v>
      </c>
      <c r="G626" s="2" t="s">
        <v>206</v>
      </c>
      <c r="H626" s="2">
        <v>281</v>
      </c>
      <c r="I626" s="2" t="s">
        <v>749</v>
      </c>
      <c r="J626" s="5">
        <v>805.36</v>
      </c>
      <c r="K626" s="2">
        <v>3</v>
      </c>
      <c r="L626" s="2"/>
    </row>
    <row r="627" spans="1:12" x14ac:dyDescent="0.35">
      <c r="A627" s="2" t="s">
        <v>161</v>
      </c>
      <c r="B627" s="2" t="s">
        <v>162</v>
      </c>
      <c r="C627" s="2" t="s">
        <v>63</v>
      </c>
      <c r="D627" s="2" t="s">
        <v>29</v>
      </c>
      <c r="E627" s="2">
        <v>1</v>
      </c>
      <c r="F627" s="20">
        <v>0.45</v>
      </c>
      <c r="G627" s="2" t="s">
        <v>42</v>
      </c>
      <c r="H627" s="2">
        <v>180</v>
      </c>
      <c r="I627" s="2" t="s">
        <v>774</v>
      </c>
      <c r="J627" s="5">
        <v>1895.13</v>
      </c>
      <c r="K627" s="2">
        <v>3</v>
      </c>
      <c r="L627" s="2"/>
    </row>
    <row r="628" spans="1:12" x14ac:dyDescent="0.35">
      <c r="A628" s="2" t="s">
        <v>161</v>
      </c>
      <c r="B628" s="2" t="s">
        <v>162</v>
      </c>
      <c r="C628" s="2" t="s">
        <v>63</v>
      </c>
      <c r="D628" s="2" t="s">
        <v>29</v>
      </c>
      <c r="E628" s="2">
        <v>1</v>
      </c>
      <c r="F628" s="20">
        <v>0.45</v>
      </c>
      <c r="G628" s="2" t="s">
        <v>211</v>
      </c>
      <c r="H628" s="2">
        <v>16</v>
      </c>
      <c r="I628" s="2" t="s">
        <v>780</v>
      </c>
      <c r="J628" s="5">
        <v>4213.68</v>
      </c>
      <c r="K628" s="2">
        <v>3</v>
      </c>
      <c r="L628" s="2"/>
    </row>
    <row r="629" spans="1:12" x14ac:dyDescent="0.35">
      <c r="A629" s="2" t="s">
        <v>161</v>
      </c>
      <c r="B629" s="2" t="s">
        <v>162</v>
      </c>
      <c r="C629" s="2" t="s">
        <v>63</v>
      </c>
      <c r="D629" s="2" t="s">
        <v>29</v>
      </c>
      <c r="E629" s="2">
        <v>1</v>
      </c>
      <c r="F629" s="20">
        <v>0.45</v>
      </c>
      <c r="G629" s="2" t="s">
        <v>207</v>
      </c>
      <c r="H629" s="2">
        <v>726.3</v>
      </c>
      <c r="I629" s="2" t="s">
        <v>777</v>
      </c>
      <c r="J629" s="5">
        <v>726.3</v>
      </c>
      <c r="K629" s="2">
        <v>3</v>
      </c>
      <c r="L629" s="2"/>
    </row>
    <row r="630" spans="1:12" x14ac:dyDescent="0.35">
      <c r="A630" s="2" t="s">
        <v>161</v>
      </c>
      <c r="B630" s="2" t="s">
        <v>162</v>
      </c>
      <c r="C630" s="2" t="s">
        <v>63</v>
      </c>
      <c r="D630" s="2" t="s">
        <v>29</v>
      </c>
      <c r="E630" s="2">
        <v>2</v>
      </c>
      <c r="F630" s="20">
        <v>0.1</v>
      </c>
      <c r="G630" s="2" t="s">
        <v>207</v>
      </c>
      <c r="H630" s="2">
        <v>161.4</v>
      </c>
      <c r="I630" s="2" t="s">
        <v>777</v>
      </c>
      <c r="J630" s="5">
        <v>161.4</v>
      </c>
      <c r="K630" s="2">
        <v>3</v>
      </c>
      <c r="L630" s="2"/>
    </row>
    <row r="631" spans="1:12" x14ac:dyDescent="0.35">
      <c r="A631" s="2" t="s">
        <v>161</v>
      </c>
      <c r="B631" s="2" t="s">
        <v>162</v>
      </c>
      <c r="C631" s="2" t="s">
        <v>63</v>
      </c>
      <c r="D631" s="2" t="s">
        <v>29</v>
      </c>
      <c r="E631" s="2">
        <v>2</v>
      </c>
      <c r="F631" s="20">
        <v>0.1</v>
      </c>
      <c r="G631" s="2" t="s">
        <v>42</v>
      </c>
      <c r="H631" s="2">
        <v>40</v>
      </c>
      <c r="I631" s="2" t="s">
        <v>774</v>
      </c>
      <c r="J631" s="5">
        <v>421.14</v>
      </c>
      <c r="K631" s="2">
        <v>3</v>
      </c>
      <c r="L631" s="2"/>
    </row>
    <row r="632" spans="1:12" x14ac:dyDescent="0.35">
      <c r="A632" s="2" t="s">
        <v>161</v>
      </c>
      <c r="B632" s="2" t="s">
        <v>162</v>
      </c>
      <c r="C632" s="2" t="s">
        <v>63</v>
      </c>
      <c r="D632" s="2" t="s">
        <v>29</v>
      </c>
      <c r="E632" s="2">
        <v>2</v>
      </c>
      <c r="F632" s="20">
        <v>0.1</v>
      </c>
      <c r="G632" s="2" t="s">
        <v>206</v>
      </c>
      <c r="H632" s="2">
        <v>83</v>
      </c>
      <c r="I632" s="2" t="s">
        <v>749</v>
      </c>
      <c r="J632" s="5">
        <v>237.88</v>
      </c>
      <c r="K632" s="2">
        <v>3</v>
      </c>
      <c r="L632" s="2"/>
    </row>
    <row r="633" spans="1:12" x14ac:dyDescent="0.35">
      <c r="A633" s="2" t="s">
        <v>161</v>
      </c>
      <c r="B633" s="2" t="s">
        <v>162</v>
      </c>
      <c r="C633" s="2" t="s">
        <v>63</v>
      </c>
      <c r="D633" s="2" t="s">
        <v>29</v>
      </c>
      <c r="E633" s="2">
        <v>2</v>
      </c>
      <c r="F633" s="20">
        <v>0.1</v>
      </c>
      <c r="G633" s="2" t="s">
        <v>208</v>
      </c>
      <c r="H633" s="2">
        <v>1.5</v>
      </c>
      <c r="I633" s="2" t="s">
        <v>760</v>
      </c>
      <c r="J633" s="5">
        <v>20.350000000000001</v>
      </c>
      <c r="K633" s="2">
        <v>3</v>
      </c>
      <c r="L633" s="2"/>
    </row>
    <row r="634" spans="1:12" x14ac:dyDescent="0.35">
      <c r="A634" s="2" t="s">
        <v>161</v>
      </c>
      <c r="B634" s="2" t="s">
        <v>162</v>
      </c>
      <c r="C634" s="2" t="s">
        <v>63</v>
      </c>
      <c r="D634" s="2" t="s">
        <v>29</v>
      </c>
      <c r="E634" s="2">
        <v>2</v>
      </c>
      <c r="F634" s="20">
        <v>0.1</v>
      </c>
      <c r="G634" s="2" t="s">
        <v>209</v>
      </c>
      <c r="H634" s="2">
        <v>0.41499999999999998</v>
      </c>
      <c r="I634" s="2" t="s">
        <v>760</v>
      </c>
      <c r="J634" s="5">
        <v>19.82</v>
      </c>
      <c r="K634" s="2">
        <v>3</v>
      </c>
      <c r="L634" s="2"/>
    </row>
    <row r="635" spans="1:12" x14ac:dyDescent="0.35">
      <c r="A635" s="2" t="s">
        <v>161</v>
      </c>
      <c r="B635" s="2" t="s">
        <v>162</v>
      </c>
      <c r="C635" s="2" t="s">
        <v>63</v>
      </c>
      <c r="D635" s="2" t="s">
        <v>29</v>
      </c>
      <c r="E635" s="2">
        <v>2</v>
      </c>
      <c r="F635" s="20">
        <v>0.1</v>
      </c>
      <c r="G635" s="2" t="s">
        <v>210</v>
      </c>
      <c r="H635" s="2">
        <v>29.05</v>
      </c>
      <c r="I635" s="2" t="s">
        <v>760</v>
      </c>
      <c r="J635" s="5">
        <v>53.84</v>
      </c>
      <c r="K635" s="2">
        <v>3</v>
      </c>
      <c r="L635" s="2"/>
    </row>
    <row r="636" spans="1:12" x14ac:dyDescent="0.35">
      <c r="A636" s="2" t="s">
        <v>161</v>
      </c>
      <c r="B636" s="2" t="s">
        <v>162</v>
      </c>
      <c r="C636" s="2" t="s">
        <v>63</v>
      </c>
      <c r="D636" s="2" t="s">
        <v>29</v>
      </c>
      <c r="E636" s="2">
        <v>3</v>
      </c>
      <c r="F636" s="20">
        <v>0.12</v>
      </c>
      <c r="G636" s="2" t="s">
        <v>210</v>
      </c>
      <c r="H636" s="2">
        <v>46.55</v>
      </c>
      <c r="I636" s="2" t="s">
        <v>760</v>
      </c>
      <c r="J636" s="5">
        <v>86.27</v>
      </c>
      <c r="K636" s="2">
        <v>3</v>
      </c>
      <c r="L636" s="2"/>
    </row>
    <row r="637" spans="1:12" x14ac:dyDescent="0.35">
      <c r="A637" s="2" t="s">
        <v>161</v>
      </c>
      <c r="B637" s="2" t="s">
        <v>162</v>
      </c>
      <c r="C637" s="2" t="s">
        <v>63</v>
      </c>
      <c r="D637" s="2" t="s">
        <v>29</v>
      </c>
      <c r="E637" s="2">
        <v>3</v>
      </c>
      <c r="F637" s="20">
        <v>0.12</v>
      </c>
      <c r="G637" s="2" t="s">
        <v>209</v>
      </c>
      <c r="H637" s="2">
        <v>0.66500000000000004</v>
      </c>
      <c r="I637" s="2" t="s">
        <v>760</v>
      </c>
      <c r="J637" s="5">
        <v>31.77</v>
      </c>
      <c r="K637" s="2">
        <v>3</v>
      </c>
      <c r="L637" s="2"/>
    </row>
    <row r="638" spans="1:12" x14ac:dyDescent="0.35">
      <c r="A638" s="2" t="s">
        <v>161</v>
      </c>
      <c r="B638" s="2" t="s">
        <v>162</v>
      </c>
      <c r="C638" s="2" t="s">
        <v>63</v>
      </c>
      <c r="D638" s="2" t="s">
        <v>29</v>
      </c>
      <c r="E638" s="2">
        <v>3</v>
      </c>
      <c r="F638" s="20">
        <v>0.12</v>
      </c>
      <c r="G638" s="2" t="s">
        <v>208</v>
      </c>
      <c r="H638" s="2">
        <v>1.8</v>
      </c>
      <c r="I638" s="2" t="s">
        <v>760</v>
      </c>
      <c r="J638" s="5">
        <v>24.42</v>
      </c>
      <c r="K638" s="2">
        <v>3</v>
      </c>
      <c r="L638" s="2"/>
    </row>
    <row r="639" spans="1:12" x14ac:dyDescent="0.35">
      <c r="A639" s="2" t="s">
        <v>161</v>
      </c>
      <c r="B639" s="2" t="s">
        <v>162</v>
      </c>
      <c r="C639" s="2" t="s">
        <v>63</v>
      </c>
      <c r="D639" s="2" t="s">
        <v>29</v>
      </c>
      <c r="E639" s="2">
        <v>3</v>
      </c>
      <c r="F639" s="20">
        <v>0.12</v>
      </c>
      <c r="G639" s="2" t="s">
        <v>207</v>
      </c>
      <c r="H639" s="2">
        <v>193.68</v>
      </c>
      <c r="I639" s="2" t="s">
        <v>777</v>
      </c>
      <c r="J639" s="5">
        <v>193.68</v>
      </c>
      <c r="K639" s="2">
        <v>3</v>
      </c>
      <c r="L639" s="2"/>
    </row>
    <row r="640" spans="1:12" x14ac:dyDescent="0.35">
      <c r="A640" s="2" t="s">
        <v>161</v>
      </c>
      <c r="B640" s="2" t="s">
        <v>162</v>
      </c>
      <c r="C640" s="2" t="s">
        <v>63</v>
      </c>
      <c r="D640" s="2" t="s">
        <v>29</v>
      </c>
      <c r="E640" s="2">
        <v>3</v>
      </c>
      <c r="F640" s="20">
        <v>0.12</v>
      </c>
      <c r="G640" s="2" t="s">
        <v>206</v>
      </c>
      <c r="H640" s="2">
        <v>133</v>
      </c>
      <c r="I640" s="2" t="s">
        <v>749</v>
      </c>
      <c r="J640" s="5">
        <v>381.19</v>
      </c>
      <c r="K640" s="2">
        <v>3</v>
      </c>
      <c r="L640" s="2"/>
    </row>
    <row r="641" spans="1:12" x14ac:dyDescent="0.35">
      <c r="A641" s="2" t="s">
        <v>161</v>
      </c>
      <c r="B641" s="2" t="s">
        <v>162</v>
      </c>
      <c r="C641" s="2" t="s">
        <v>63</v>
      </c>
      <c r="D641" s="2" t="s">
        <v>29</v>
      </c>
      <c r="E641" s="2">
        <v>3</v>
      </c>
      <c r="F641" s="20">
        <v>0.12</v>
      </c>
      <c r="G641" s="2" t="s">
        <v>42</v>
      </c>
      <c r="H641" s="2">
        <v>48</v>
      </c>
      <c r="I641" s="2" t="s">
        <v>749</v>
      </c>
      <c r="J641" s="5">
        <v>505.37</v>
      </c>
      <c r="K641" s="2">
        <v>3</v>
      </c>
      <c r="L641" s="2"/>
    </row>
    <row r="642" spans="1:12" x14ac:dyDescent="0.35">
      <c r="A642" s="2" t="s">
        <v>163</v>
      </c>
      <c r="B642" s="2" t="s">
        <v>164</v>
      </c>
      <c r="C642" s="2" t="s">
        <v>63</v>
      </c>
      <c r="D642" s="2" t="s">
        <v>29</v>
      </c>
      <c r="E642" s="2">
        <v>1</v>
      </c>
      <c r="F642" s="20">
        <v>0.51</v>
      </c>
      <c r="G642" s="2" t="s">
        <v>210</v>
      </c>
      <c r="H642" s="2">
        <v>148.75</v>
      </c>
      <c r="I642" s="2" t="s">
        <v>760</v>
      </c>
      <c r="J642" s="5">
        <v>275.67</v>
      </c>
      <c r="K642" s="2">
        <v>2</v>
      </c>
      <c r="L642" s="2"/>
    </row>
    <row r="643" spans="1:12" x14ac:dyDescent="0.35">
      <c r="A643" s="2" t="s">
        <v>163</v>
      </c>
      <c r="B643" s="2" t="s">
        <v>164</v>
      </c>
      <c r="C643" s="2" t="s">
        <v>63</v>
      </c>
      <c r="D643" s="2" t="s">
        <v>29</v>
      </c>
      <c r="E643" s="2">
        <v>1</v>
      </c>
      <c r="F643" s="20">
        <v>0.51</v>
      </c>
      <c r="G643" s="2" t="s">
        <v>209</v>
      </c>
      <c r="H643" s="2">
        <v>2.125</v>
      </c>
      <c r="I643" s="2" t="s">
        <v>760</v>
      </c>
      <c r="J643" s="5">
        <v>101.51</v>
      </c>
      <c r="K643" s="2">
        <v>2</v>
      </c>
      <c r="L643" s="2"/>
    </row>
    <row r="644" spans="1:12" x14ac:dyDescent="0.35">
      <c r="A644" s="2" t="s">
        <v>163</v>
      </c>
      <c r="B644" s="2" t="s">
        <v>164</v>
      </c>
      <c r="C644" s="2" t="s">
        <v>63</v>
      </c>
      <c r="D644" s="2" t="s">
        <v>29</v>
      </c>
      <c r="E644" s="2">
        <v>1</v>
      </c>
      <c r="F644" s="20">
        <v>0.51</v>
      </c>
      <c r="G644" s="2" t="s">
        <v>208</v>
      </c>
      <c r="H644" s="2">
        <v>7.65</v>
      </c>
      <c r="I644" s="2" t="s">
        <v>760</v>
      </c>
      <c r="J644" s="5">
        <v>103.78</v>
      </c>
      <c r="K644" s="2">
        <v>2</v>
      </c>
      <c r="L644" s="2"/>
    </row>
    <row r="645" spans="1:12" x14ac:dyDescent="0.35">
      <c r="A645" s="2" t="s">
        <v>163</v>
      </c>
      <c r="B645" s="2" t="s">
        <v>164</v>
      </c>
      <c r="C645" s="2" t="s">
        <v>63</v>
      </c>
      <c r="D645" s="2" t="s">
        <v>29</v>
      </c>
      <c r="E645" s="2">
        <v>1</v>
      </c>
      <c r="F645" s="20">
        <v>0.51</v>
      </c>
      <c r="G645" s="2" t="s">
        <v>207</v>
      </c>
      <c r="H645" s="2">
        <v>823.14</v>
      </c>
      <c r="I645" s="2" t="s">
        <v>777</v>
      </c>
      <c r="J645" s="5">
        <v>823.14</v>
      </c>
      <c r="K645" s="2">
        <v>2</v>
      </c>
      <c r="L645" s="2"/>
    </row>
    <row r="646" spans="1:12" x14ac:dyDescent="0.35">
      <c r="A646" s="2" t="s">
        <v>163</v>
      </c>
      <c r="B646" s="2" t="s">
        <v>164</v>
      </c>
      <c r="C646" s="2" t="s">
        <v>63</v>
      </c>
      <c r="D646" s="2" t="s">
        <v>29</v>
      </c>
      <c r="E646" s="2">
        <v>1</v>
      </c>
      <c r="F646" s="20">
        <v>0.51</v>
      </c>
      <c r="G646" s="2" t="s">
        <v>211</v>
      </c>
      <c r="H646" s="2">
        <v>21</v>
      </c>
      <c r="I646" s="2" t="s">
        <v>780</v>
      </c>
      <c r="J646" s="5">
        <v>3523.08</v>
      </c>
      <c r="K646" s="2">
        <v>2</v>
      </c>
      <c r="L646" s="2"/>
    </row>
    <row r="647" spans="1:12" x14ac:dyDescent="0.35">
      <c r="A647" s="2" t="s">
        <v>163</v>
      </c>
      <c r="B647" s="2" t="s">
        <v>164</v>
      </c>
      <c r="C647" s="2" t="s">
        <v>63</v>
      </c>
      <c r="D647" s="2" t="s">
        <v>29</v>
      </c>
      <c r="E647" s="2">
        <v>1</v>
      </c>
      <c r="F647" s="20">
        <v>0.51</v>
      </c>
      <c r="G647" s="2" t="s">
        <v>206</v>
      </c>
      <c r="H647" s="2">
        <v>425</v>
      </c>
      <c r="I647" s="2" t="s">
        <v>749</v>
      </c>
      <c r="J647" s="5">
        <v>1218.08</v>
      </c>
      <c r="K647" s="2">
        <v>2</v>
      </c>
      <c r="L647" s="2"/>
    </row>
    <row r="648" spans="1:12" x14ac:dyDescent="0.35">
      <c r="A648" s="2" t="s">
        <v>163</v>
      </c>
      <c r="B648" s="2" t="s">
        <v>164</v>
      </c>
      <c r="C648" s="2" t="s">
        <v>63</v>
      </c>
      <c r="D648" s="2" t="s">
        <v>31</v>
      </c>
      <c r="E648" s="2">
        <v>1</v>
      </c>
      <c r="F648" s="20">
        <v>0.49</v>
      </c>
      <c r="G648" s="2" t="s">
        <v>207</v>
      </c>
      <c r="H648" s="2">
        <v>751.32</v>
      </c>
      <c r="I648" s="2" t="s">
        <v>777</v>
      </c>
      <c r="J648" s="5">
        <v>751.32</v>
      </c>
      <c r="K648" s="2">
        <v>2</v>
      </c>
      <c r="L648" s="2"/>
    </row>
    <row r="649" spans="1:12" x14ac:dyDescent="0.35">
      <c r="A649" s="2" t="s">
        <v>24</v>
      </c>
      <c r="B649" s="2" t="s">
        <v>165</v>
      </c>
      <c r="C649" s="2" t="s">
        <v>55</v>
      </c>
      <c r="D649" s="2" t="s">
        <v>29</v>
      </c>
      <c r="E649" s="2">
        <v>1</v>
      </c>
      <c r="F649" s="20">
        <v>0.627</v>
      </c>
      <c r="G649" s="2" t="s">
        <v>210</v>
      </c>
      <c r="H649" s="2">
        <v>1.97</v>
      </c>
      <c r="I649" s="2" t="s">
        <v>760</v>
      </c>
      <c r="J649" s="5">
        <v>491.72</v>
      </c>
      <c r="K649" s="2">
        <v>1</v>
      </c>
      <c r="L649" s="2"/>
    </row>
    <row r="650" spans="1:12" x14ac:dyDescent="0.35">
      <c r="A650" s="2" t="s">
        <v>24</v>
      </c>
      <c r="B650" s="2" t="s">
        <v>165</v>
      </c>
      <c r="C650" s="2" t="s">
        <v>55</v>
      </c>
      <c r="D650" s="2" t="s">
        <v>29</v>
      </c>
      <c r="E650" s="2">
        <v>1</v>
      </c>
      <c r="F650" s="20">
        <v>0.627</v>
      </c>
      <c r="G650" s="2" t="s">
        <v>209</v>
      </c>
      <c r="H650" s="2">
        <v>3.56</v>
      </c>
      <c r="I650" s="2" t="s">
        <v>760</v>
      </c>
      <c r="J650" s="5">
        <v>181.06</v>
      </c>
      <c r="K650" s="2">
        <v>1</v>
      </c>
      <c r="L650" s="2"/>
    </row>
    <row r="651" spans="1:12" x14ac:dyDescent="0.35">
      <c r="A651" s="2" t="s">
        <v>24</v>
      </c>
      <c r="B651" s="2" t="s">
        <v>165</v>
      </c>
      <c r="C651" s="2" t="s">
        <v>55</v>
      </c>
      <c r="D651" s="2" t="s">
        <v>29</v>
      </c>
      <c r="E651" s="2">
        <v>1</v>
      </c>
      <c r="F651" s="20">
        <v>0.627</v>
      </c>
      <c r="G651" s="2" t="s">
        <v>208</v>
      </c>
      <c r="H651" s="2">
        <v>9.4499999999999993</v>
      </c>
      <c r="I651" s="2" t="s">
        <v>760</v>
      </c>
      <c r="J651" s="5">
        <v>136.5</v>
      </c>
      <c r="K651" s="2">
        <v>1</v>
      </c>
      <c r="L651" s="2"/>
    </row>
    <row r="652" spans="1:12" x14ac:dyDescent="0.35">
      <c r="A652" s="2" t="s">
        <v>24</v>
      </c>
      <c r="B652" s="2" t="s">
        <v>165</v>
      </c>
      <c r="C652" s="2" t="s">
        <v>55</v>
      </c>
      <c r="D652" s="2" t="s">
        <v>29</v>
      </c>
      <c r="E652" s="2">
        <v>1</v>
      </c>
      <c r="F652" s="20">
        <v>0.627</v>
      </c>
      <c r="G652" s="2" t="s">
        <v>42</v>
      </c>
      <c r="H652" s="2">
        <v>115.6</v>
      </c>
      <c r="I652" s="2" t="s">
        <v>774</v>
      </c>
      <c r="J652" s="5">
        <v>1295.8</v>
      </c>
      <c r="K652" s="2">
        <v>1</v>
      </c>
      <c r="L652" s="2"/>
    </row>
    <row r="653" spans="1:12" x14ac:dyDescent="0.35">
      <c r="A653" s="2" t="s">
        <v>24</v>
      </c>
      <c r="B653" s="2" t="s">
        <v>165</v>
      </c>
      <c r="C653" s="2" t="s">
        <v>55</v>
      </c>
      <c r="D653" s="2" t="s">
        <v>29</v>
      </c>
      <c r="E653" s="2">
        <v>1</v>
      </c>
      <c r="F653" s="20">
        <v>0.627</v>
      </c>
      <c r="G653" s="2" t="s">
        <v>207</v>
      </c>
      <c r="H653" s="2">
        <v>1082.6199999999999</v>
      </c>
      <c r="I653" s="2" t="s">
        <v>777</v>
      </c>
      <c r="J653" s="5">
        <v>1082.6199999999999</v>
      </c>
      <c r="K653" s="2">
        <v>1</v>
      </c>
      <c r="L653" s="2"/>
    </row>
    <row r="654" spans="1:12" x14ac:dyDescent="0.35">
      <c r="A654" s="2" t="s">
        <v>24</v>
      </c>
      <c r="B654" s="2" t="s">
        <v>165</v>
      </c>
      <c r="C654" s="2" t="s">
        <v>55</v>
      </c>
      <c r="D654" s="2" t="s">
        <v>29</v>
      </c>
      <c r="E654" s="2">
        <v>1</v>
      </c>
      <c r="F654" s="20">
        <v>0.627</v>
      </c>
      <c r="G654" s="2" t="s">
        <v>206</v>
      </c>
      <c r="H654" s="2">
        <v>712</v>
      </c>
      <c r="I654" s="2" t="s">
        <v>749</v>
      </c>
      <c r="J654" s="5">
        <v>2172.6799999999998</v>
      </c>
      <c r="K654" s="2">
        <v>1</v>
      </c>
      <c r="L654" s="2"/>
    </row>
    <row r="655" spans="1:12" x14ac:dyDescent="0.35">
      <c r="A655" s="2" t="s">
        <v>24</v>
      </c>
      <c r="B655" s="2" t="s">
        <v>165</v>
      </c>
      <c r="C655" s="2" t="s">
        <v>55</v>
      </c>
      <c r="D655" s="2" t="s">
        <v>29</v>
      </c>
      <c r="E655" s="2">
        <v>1</v>
      </c>
      <c r="F655" s="20">
        <v>0.627</v>
      </c>
      <c r="G655" s="2" t="s">
        <v>211</v>
      </c>
      <c r="H655" s="2">
        <v>17</v>
      </c>
      <c r="I655" s="2" t="s">
        <v>780</v>
      </c>
      <c r="J655" s="5">
        <v>4612.25</v>
      </c>
      <c r="K655" s="2">
        <v>1</v>
      </c>
      <c r="L655" s="2"/>
    </row>
    <row r="656" spans="1:12" x14ac:dyDescent="0.35">
      <c r="A656" s="2" t="s">
        <v>24</v>
      </c>
      <c r="B656" s="2" t="s">
        <v>165</v>
      </c>
      <c r="C656" s="2" t="s">
        <v>55</v>
      </c>
      <c r="D656" s="2" t="s">
        <v>31</v>
      </c>
      <c r="E656" s="2">
        <v>1</v>
      </c>
      <c r="F656" s="20">
        <v>1.0960000000000001</v>
      </c>
      <c r="G656" s="2" t="s">
        <v>207</v>
      </c>
      <c r="H656" s="2">
        <v>1795.77</v>
      </c>
      <c r="I656" s="2" t="s">
        <v>777</v>
      </c>
      <c r="J656" s="5">
        <v>1795.77</v>
      </c>
      <c r="K656" s="2">
        <v>1</v>
      </c>
      <c r="L656" s="2"/>
    </row>
    <row r="657" spans="1:12" x14ac:dyDescent="0.35">
      <c r="A657" s="2" t="s">
        <v>24</v>
      </c>
      <c r="B657" s="2" t="s">
        <v>165</v>
      </c>
      <c r="C657" s="2" t="s">
        <v>55</v>
      </c>
      <c r="D657" s="2" t="s">
        <v>29</v>
      </c>
      <c r="E657" s="2">
        <v>2</v>
      </c>
      <c r="F657" s="20">
        <v>3.3570000000000002</v>
      </c>
      <c r="G657" s="2" t="s">
        <v>207</v>
      </c>
      <c r="H657" s="2">
        <v>5773.96</v>
      </c>
      <c r="I657" s="2" t="s">
        <v>777</v>
      </c>
      <c r="J657" s="5">
        <v>5773.96</v>
      </c>
      <c r="K657" s="2">
        <v>1</v>
      </c>
      <c r="L657" s="2"/>
    </row>
    <row r="658" spans="1:12" x14ac:dyDescent="0.35">
      <c r="A658" s="2" t="s">
        <v>24</v>
      </c>
      <c r="B658" s="2" t="s">
        <v>165</v>
      </c>
      <c r="C658" s="2" t="s">
        <v>55</v>
      </c>
      <c r="D658" s="2" t="s">
        <v>29</v>
      </c>
      <c r="E658" s="2">
        <v>2</v>
      </c>
      <c r="F658" s="20">
        <v>3.3570000000000002</v>
      </c>
      <c r="G658" s="2" t="s">
        <v>208</v>
      </c>
      <c r="H658" s="2">
        <v>50.4</v>
      </c>
      <c r="I658" s="2" t="s">
        <v>760</v>
      </c>
      <c r="J658" s="5">
        <v>728</v>
      </c>
      <c r="K658" s="2">
        <v>1</v>
      </c>
      <c r="L658" s="2"/>
    </row>
    <row r="659" spans="1:12" x14ac:dyDescent="0.35">
      <c r="A659" s="2" t="s">
        <v>166</v>
      </c>
      <c r="B659" s="2" t="s">
        <v>167</v>
      </c>
      <c r="C659" s="2" t="s">
        <v>91</v>
      </c>
      <c r="D659" s="2" t="s">
        <v>29</v>
      </c>
      <c r="E659" s="2">
        <v>1</v>
      </c>
      <c r="F659" s="20">
        <v>0.32</v>
      </c>
      <c r="G659" s="2" t="s">
        <v>208</v>
      </c>
      <c r="H659" s="2">
        <v>4.8</v>
      </c>
      <c r="I659" s="2" t="s">
        <v>760</v>
      </c>
      <c r="J659" s="5">
        <v>69.33</v>
      </c>
      <c r="K659" s="2">
        <v>2</v>
      </c>
      <c r="L659" s="2"/>
    </row>
    <row r="660" spans="1:12" x14ac:dyDescent="0.35">
      <c r="A660" s="2" t="s">
        <v>166</v>
      </c>
      <c r="B660" s="2" t="s">
        <v>167</v>
      </c>
      <c r="C660" s="2" t="s">
        <v>91</v>
      </c>
      <c r="D660" s="2" t="s">
        <v>29</v>
      </c>
      <c r="E660" s="2">
        <v>1</v>
      </c>
      <c r="F660" s="20">
        <v>0.32</v>
      </c>
      <c r="G660" s="2" t="s">
        <v>210</v>
      </c>
      <c r="H660" s="2">
        <v>124.25</v>
      </c>
      <c r="I660" s="2" t="s">
        <v>760</v>
      </c>
      <c r="J660" s="5">
        <v>245.17</v>
      </c>
      <c r="K660" s="2">
        <v>2</v>
      </c>
      <c r="L660" s="2"/>
    </row>
    <row r="661" spans="1:12" x14ac:dyDescent="0.35">
      <c r="A661" s="2" t="s">
        <v>166</v>
      </c>
      <c r="B661" s="2" t="s">
        <v>167</v>
      </c>
      <c r="C661" s="2" t="s">
        <v>91</v>
      </c>
      <c r="D661" s="2" t="s">
        <v>29</v>
      </c>
      <c r="E661" s="2">
        <v>1</v>
      </c>
      <c r="F661" s="20">
        <v>0.32</v>
      </c>
      <c r="G661" s="2" t="s">
        <v>209</v>
      </c>
      <c r="H661" s="2">
        <v>1.7749999999999999</v>
      </c>
      <c r="I661" s="2" t="s">
        <v>760</v>
      </c>
      <c r="J661" s="5">
        <v>90.28</v>
      </c>
      <c r="K661" s="2">
        <v>2</v>
      </c>
      <c r="L661" s="2"/>
    </row>
    <row r="662" spans="1:12" x14ac:dyDescent="0.35">
      <c r="A662" s="2" t="s">
        <v>166</v>
      </c>
      <c r="B662" s="2" t="s">
        <v>167</v>
      </c>
      <c r="C662" s="2" t="s">
        <v>91</v>
      </c>
      <c r="D662" s="2" t="s">
        <v>29</v>
      </c>
      <c r="E662" s="2">
        <v>1</v>
      </c>
      <c r="F662" s="20">
        <v>0.32</v>
      </c>
      <c r="G662" s="2" t="s">
        <v>207</v>
      </c>
      <c r="H662" s="2">
        <v>549.9</v>
      </c>
      <c r="I662" s="2" t="s">
        <v>777</v>
      </c>
      <c r="J662" s="5">
        <v>549.9</v>
      </c>
      <c r="K662" s="2">
        <v>2</v>
      </c>
      <c r="L662" s="2"/>
    </row>
    <row r="663" spans="1:12" x14ac:dyDescent="0.35">
      <c r="A663" s="2" t="s">
        <v>166</v>
      </c>
      <c r="B663" s="2" t="s">
        <v>167</v>
      </c>
      <c r="C663" s="2" t="s">
        <v>91</v>
      </c>
      <c r="D663" s="2" t="s">
        <v>29</v>
      </c>
      <c r="E663" s="2">
        <v>1</v>
      </c>
      <c r="F663" s="20">
        <v>0.32</v>
      </c>
      <c r="G663" s="2" t="s">
        <v>211</v>
      </c>
      <c r="H663" s="2">
        <v>20</v>
      </c>
      <c r="I663" s="2" t="s">
        <v>780</v>
      </c>
      <c r="J663" s="5">
        <v>3778.96</v>
      </c>
      <c r="K663" s="2">
        <v>2</v>
      </c>
      <c r="L663" s="2"/>
    </row>
    <row r="664" spans="1:12" x14ac:dyDescent="0.35">
      <c r="A664" s="2" t="s">
        <v>166</v>
      </c>
      <c r="B664" s="2" t="s">
        <v>167</v>
      </c>
      <c r="C664" s="2" t="s">
        <v>91</v>
      </c>
      <c r="D664" s="2" t="s">
        <v>29</v>
      </c>
      <c r="E664" s="2">
        <v>1</v>
      </c>
      <c r="F664" s="20">
        <v>0.32</v>
      </c>
      <c r="G664" s="2" t="s">
        <v>42</v>
      </c>
      <c r="H664" s="2">
        <v>128</v>
      </c>
      <c r="I664" s="2" t="s">
        <v>774</v>
      </c>
      <c r="J664" s="5">
        <v>1434.86</v>
      </c>
      <c r="K664" s="2">
        <v>2</v>
      </c>
      <c r="L664" s="2"/>
    </row>
    <row r="665" spans="1:12" x14ac:dyDescent="0.35">
      <c r="A665" s="2" t="s">
        <v>166</v>
      </c>
      <c r="B665" s="2" t="s">
        <v>167</v>
      </c>
      <c r="C665" s="2" t="s">
        <v>91</v>
      </c>
      <c r="D665" s="2" t="s">
        <v>29</v>
      </c>
      <c r="E665" s="2">
        <v>1</v>
      </c>
      <c r="F665" s="20">
        <v>0.32</v>
      </c>
      <c r="G665" s="2" t="s">
        <v>206</v>
      </c>
      <c r="H665" s="2">
        <v>355</v>
      </c>
      <c r="I665" s="2" t="s">
        <v>749</v>
      </c>
      <c r="J665" s="5">
        <v>1083.29</v>
      </c>
      <c r="K665" s="2">
        <v>2</v>
      </c>
      <c r="L665" s="2"/>
    </row>
    <row r="666" spans="1:12" x14ac:dyDescent="0.35">
      <c r="A666" s="2" t="s">
        <v>166</v>
      </c>
      <c r="B666" s="2" t="s">
        <v>167</v>
      </c>
      <c r="C666" s="2" t="s">
        <v>91</v>
      </c>
      <c r="D666" s="2" t="s">
        <v>31</v>
      </c>
      <c r="E666" s="2">
        <v>1</v>
      </c>
      <c r="F666" s="20">
        <v>0.47</v>
      </c>
      <c r="G666" s="2" t="s">
        <v>207</v>
      </c>
      <c r="H666" s="2">
        <v>767.28</v>
      </c>
      <c r="I666" s="2" t="s">
        <v>777</v>
      </c>
      <c r="J666" s="5">
        <v>767.28</v>
      </c>
      <c r="K666" s="2">
        <v>2</v>
      </c>
      <c r="L666" s="2"/>
    </row>
    <row r="667" spans="1:12" x14ac:dyDescent="0.35">
      <c r="A667" s="2" t="s">
        <v>166</v>
      </c>
      <c r="B667" s="2" t="s">
        <v>167</v>
      </c>
      <c r="C667" s="2" t="s">
        <v>91</v>
      </c>
      <c r="D667" s="2" t="s">
        <v>31</v>
      </c>
      <c r="E667" s="2">
        <v>1</v>
      </c>
      <c r="F667" s="20">
        <v>0.47</v>
      </c>
      <c r="G667" s="2" t="s">
        <v>42</v>
      </c>
      <c r="H667" s="2">
        <v>188</v>
      </c>
      <c r="I667" s="2" t="s">
        <v>774</v>
      </c>
      <c r="J667" s="5">
        <v>2107.44</v>
      </c>
      <c r="K667" s="2">
        <v>2</v>
      </c>
      <c r="L667" s="2"/>
    </row>
    <row r="668" spans="1:12" x14ac:dyDescent="0.35">
      <c r="A668" s="2" t="s">
        <v>166</v>
      </c>
      <c r="B668" s="2" t="s">
        <v>167</v>
      </c>
      <c r="C668" s="2" t="s">
        <v>91</v>
      </c>
      <c r="D668" s="2" t="s">
        <v>29</v>
      </c>
      <c r="E668" s="2">
        <v>2</v>
      </c>
      <c r="F668" s="20">
        <v>0.14000000000000001</v>
      </c>
      <c r="G668" s="2" t="s">
        <v>207</v>
      </c>
      <c r="H668" s="2">
        <v>240.58</v>
      </c>
      <c r="I668" s="2" t="s">
        <v>777</v>
      </c>
      <c r="J668" s="5">
        <v>240.58</v>
      </c>
      <c r="K668" s="2">
        <v>2</v>
      </c>
      <c r="L668" s="2"/>
    </row>
    <row r="669" spans="1:12" x14ac:dyDescent="0.35">
      <c r="A669" s="2" t="s">
        <v>166</v>
      </c>
      <c r="B669" s="2" t="s">
        <v>167</v>
      </c>
      <c r="C669" s="2" t="s">
        <v>91</v>
      </c>
      <c r="D669" s="2" t="s">
        <v>29</v>
      </c>
      <c r="E669" s="2">
        <v>2</v>
      </c>
      <c r="F669" s="20">
        <v>0.14000000000000001</v>
      </c>
      <c r="G669" s="2" t="s">
        <v>206</v>
      </c>
      <c r="H669" s="2">
        <v>87</v>
      </c>
      <c r="I669" s="2" t="s">
        <v>749</v>
      </c>
      <c r="J669" s="5">
        <v>265.48</v>
      </c>
      <c r="K669" s="2">
        <v>2</v>
      </c>
      <c r="L669" s="2"/>
    </row>
    <row r="670" spans="1:12" x14ac:dyDescent="0.35">
      <c r="A670" s="2" t="s">
        <v>166</v>
      </c>
      <c r="B670" s="2" t="s">
        <v>167</v>
      </c>
      <c r="C670" s="2" t="s">
        <v>91</v>
      </c>
      <c r="D670" s="2" t="s">
        <v>29</v>
      </c>
      <c r="E670" s="2">
        <v>2</v>
      </c>
      <c r="F670" s="20">
        <v>0.14000000000000001</v>
      </c>
      <c r="G670" s="2" t="s">
        <v>210</v>
      </c>
      <c r="H670" s="2">
        <v>30.45</v>
      </c>
      <c r="I670" s="2" t="s">
        <v>760</v>
      </c>
      <c r="J670" s="5">
        <v>60.08</v>
      </c>
      <c r="K670" s="2">
        <v>2</v>
      </c>
      <c r="L670" s="2"/>
    </row>
    <row r="671" spans="1:12" x14ac:dyDescent="0.35">
      <c r="A671" s="2" t="s">
        <v>166</v>
      </c>
      <c r="B671" s="2" t="s">
        <v>167</v>
      </c>
      <c r="C671" s="2" t="s">
        <v>91</v>
      </c>
      <c r="D671" s="2" t="s">
        <v>29</v>
      </c>
      <c r="E671" s="2">
        <v>2</v>
      </c>
      <c r="F671" s="20">
        <v>0.14000000000000001</v>
      </c>
      <c r="G671" s="2" t="s">
        <v>209</v>
      </c>
      <c r="H671" s="2">
        <v>0.435</v>
      </c>
      <c r="I671" s="2" t="s">
        <v>760</v>
      </c>
      <c r="J671" s="5">
        <v>22.12</v>
      </c>
      <c r="K671" s="2">
        <v>2</v>
      </c>
      <c r="L671" s="2"/>
    </row>
    <row r="672" spans="1:12" x14ac:dyDescent="0.35">
      <c r="A672" s="2" t="s">
        <v>166</v>
      </c>
      <c r="B672" s="2" t="s">
        <v>167</v>
      </c>
      <c r="C672" s="2" t="s">
        <v>91</v>
      </c>
      <c r="D672" s="2" t="s">
        <v>29</v>
      </c>
      <c r="E672" s="2">
        <v>2</v>
      </c>
      <c r="F672" s="20">
        <v>0.14000000000000001</v>
      </c>
      <c r="G672" s="2" t="s">
        <v>208</v>
      </c>
      <c r="H672" s="2">
        <v>2.1</v>
      </c>
      <c r="I672" s="2" t="s">
        <v>760</v>
      </c>
      <c r="J672" s="5">
        <v>30.33</v>
      </c>
      <c r="K672" s="2">
        <v>2</v>
      </c>
      <c r="L672" s="2"/>
    </row>
    <row r="673" spans="1:12" x14ac:dyDescent="0.35">
      <c r="A673" s="2" t="s">
        <v>168</v>
      </c>
      <c r="B673" s="2" t="s">
        <v>169</v>
      </c>
      <c r="C673" s="2" t="s">
        <v>91</v>
      </c>
      <c r="D673" s="2" t="s">
        <v>29</v>
      </c>
      <c r="E673" s="2">
        <v>1</v>
      </c>
      <c r="F673" s="20">
        <v>0.5</v>
      </c>
      <c r="G673" s="2" t="s">
        <v>209</v>
      </c>
      <c r="H673" s="2">
        <v>2</v>
      </c>
      <c r="I673" s="2" t="s">
        <v>760</v>
      </c>
      <c r="J673" s="5">
        <v>101.72</v>
      </c>
      <c r="K673" s="2">
        <v>2</v>
      </c>
      <c r="L673" s="2"/>
    </row>
    <row r="674" spans="1:12" x14ac:dyDescent="0.35">
      <c r="A674" s="2" t="s">
        <v>168</v>
      </c>
      <c r="B674" s="2" t="s">
        <v>169</v>
      </c>
      <c r="C674" s="2" t="s">
        <v>91</v>
      </c>
      <c r="D674" s="2" t="s">
        <v>29</v>
      </c>
      <c r="E674" s="2">
        <v>1</v>
      </c>
      <c r="F674" s="20">
        <v>0.5</v>
      </c>
      <c r="G674" s="2" t="s">
        <v>208</v>
      </c>
      <c r="H674" s="2">
        <v>7.5</v>
      </c>
      <c r="I674" s="2" t="s">
        <v>760</v>
      </c>
      <c r="J674" s="5">
        <v>108.33</v>
      </c>
      <c r="K674" s="2">
        <v>2</v>
      </c>
      <c r="L674" s="2"/>
    </row>
    <row r="675" spans="1:12" x14ac:dyDescent="0.35">
      <c r="A675" s="2" t="s">
        <v>168</v>
      </c>
      <c r="B675" s="2" t="s">
        <v>169</v>
      </c>
      <c r="C675" s="2" t="s">
        <v>91</v>
      </c>
      <c r="D675" s="2" t="s">
        <v>29</v>
      </c>
      <c r="E675" s="2">
        <v>1</v>
      </c>
      <c r="F675" s="20">
        <v>0.5</v>
      </c>
      <c r="G675" s="2" t="s">
        <v>210</v>
      </c>
      <c r="H675" s="2">
        <v>140</v>
      </c>
      <c r="I675" s="2" t="s">
        <v>760</v>
      </c>
      <c r="J675" s="5">
        <v>276.25</v>
      </c>
      <c r="K675" s="2">
        <v>2</v>
      </c>
      <c r="L675" s="2"/>
    </row>
    <row r="676" spans="1:12" x14ac:dyDescent="0.35">
      <c r="A676" s="2" t="s">
        <v>168</v>
      </c>
      <c r="B676" s="2" t="s">
        <v>169</v>
      </c>
      <c r="C676" s="2" t="s">
        <v>91</v>
      </c>
      <c r="D676" s="2" t="s">
        <v>29</v>
      </c>
      <c r="E676" s="2">
        <v>1</v>
      </c>
      <c r="F676" s="20">
        <v>0.5</v>
      </c>
      <c r="G676" s="2" t="s">
        <v>207</v>
      </c>
      <c r="H676" s="2">
        <v>859.22</v>
      </c>
      <c r="I676" s="2" t="s">
        <v>777</v>
      </c>
      <c r="J676" s="5">
        <v>859.22</v>
      </c>
      <c r="K676" s="2">
        <v>2</v>
      </c>
      <c r="L676" s="2"/>
    </row>
    <row r="677" spans="1:12" x14ac:dyDescent="0.35">
      <c r="A677" s="2" t="s">
        <v>168</v>
      </c>
      <c r="B677" s="2" t="s">
        <v>169</v>
      </c>
      <c r="C677" s="2" t="s">
        <v>91</v>
      </c>
      <c r="D677" s="2" t="s">
        <v>29</v>
      </c>
      <c r="E677" s="2">
        <v>1</v>
      </c>
      <c r="F677" s="20">
        <v>0.5</v>
      </c>
      <c r="G677" s="2" t="s">
        <v>211</v>
      </c>
      <c r="H677" s="2">
        <v>21</v>
      </c>
      <c r="I677" s="2" t="s">
        <v>780</v>
      </c>
      <c r="J677" s="5">
        <v>4314.74</v>
      </c>
      <c r="K677" s="2">
        <v>2</v>
      </c>
      <c r="L677" s="2"/>
    </row>
    <row r="678" spans="1:12" x14ac:dyDescent="0.35">
      <c r="A678" s="2" t="s">
        <v>168</v>
      </c>
      <c r="B678" s="2" t="s">
        <v>169</v>
      </c>
      <c r="C678" s="2" t="s">
        <v>91</v>
      </c>
      <c r="D678" s="2" t="s">
        <v>29</v>
      </c>
      <c r="E678" s="2">
        <v>1</v>
      </c>
      <c r="F678" s="20">
        <v>0.5</v>
      </c>
      <c r="G678" s="2" t="s">
        <v>206</v>
      </c>
      <c r="H678" s="2">
        <v>400</v>
      </c>
      <c r="I678" s="2" t="s">
        <v>749</v>
      </c>
      <c r="J678" s="5">
        <v>1220.6099999999999</v>
      </c>
      <c r="K678" s="2">
        <v>2</v>
      </c>
      <c r="L678" s="2"/>
    </row>
    <row r="679" spans="1:12" x14ac:dyDescent="0.35">
      <c r="A679" s="2" t="s">
        <v>170</v>
      </c>
      <c r="B679" s="2" t="s">
        <v>171</v>
      </c>
      <c r="C679" s="2" t="s">
        <v>141</v>
      </c>
      <c r="D679" s="2" t="s">
        <v>29</v>
      </c>
      <c r="E679" s="2">
        <v>1</v>
      </c>
      <c r="F679" s="20">
        <v>1.5529999999999999</v>
      </c>
      <c r="G679" s="2" t="s">
        <v>208</v>
      </c>
      <c r="H679" s="2">
        <v>23.25</v>
      </c>
      <c r="I679" s="2" t="s">
        <v>760</v>
      </c>
      <c r="J679" s="5">
        <v>335.83</v>
      </c>
      <c r="K679" s="2">
        <v>3</v>
      </c>
      <c r="L679" s="2"/>
    </row>
    <row r="680" spans="1:12" x14ac:dyDescent="0.35">
      <c r="A680" s="2" t="s">
        <v>170</v>
      </c>
      <c r="B680" s="2" t="s">
        <v>171</v>
      </c>
      <c r="C680" s="2" t="s">
        <v>141</v>
      </c>
      <c r="D680" s="2" t="s">
        <v>29</v>
      </c>
      <c r="E680" s="2">
        <v>1</v>
      </c>
      <c r="F680" s="20">
        <v>1.5529999999999999</v>
      </c>
      <c r="G680" s="2" t="s">
        <v>209</v>
      </c>
      <c r="H680" s="2">
        <v>8.625</v>
      </c>
      <c r="I680" s="2" t="s">
        <v>760</v>
      </c>
      <c r="J680" s="5">
        <v>438.67</v>
      </c>
      <c r="K680" s="2">
        <v>3</v>
      </c>
      <c r="L680" s="2"/>
    </row>
    <row r="681" spans="1:12" x14ac:dyDescent="0.35">
      <c r="A681" s="2" t="s">
        <v>170</v>
      </c>
      <c r="B681" s="2" t="s">
        <v>171</v>
      </c>
      <c r="C681" s="2" t="s">
        <v>141</v>
      </c>
      <c r="D681" s="2" t="s">
        <v>29</v>
      </c>
      <c r="E681" s="2">
        <v>1</v>
      </c>
      <c r="F681" s="20">
        <v>1.5529999999999999</v>
      </c>
      <c r="G681" s="2" t="s">
        <v>210</v>
      </c>
      <c r="H681" s="2">
        <v>603.75</v>
      </c>
      <c r="I681" s="2" t="s">
        <v>760</v>
      </c>
      <c r="J681" s="5">
        <v>1191.32</v>
      </c>
      <c r="K681" s="2">
        <v>3</v>
      </c>
      <c r="L681" s="2"/>
    </row>
    <row r="682" spans="1:12" x14ac:dyDescent="0.35">
      <c r="A682" s="2" t="s">
        <v>170</v>
      </c>
      <c r="B682" s="2" t="s">
        <v>171</v>
      </c>
      <c r="C682" s="2" t="s">
        <v>141</v>
      </c>
      <c r="D682" s="2" t="s">
        <v>29</v>
      </c>
      <c r="E682" s="2">
        <v>1</v>
      </c>
      <c r="F682" s="20">
        <v>1.5529999999999999</v>
      </c>
      <c r="G682" s="2" t="s">
        <v>206</v>
      </c>
      <c r="H682" s="2">
        <v>1725</v>
      </c>
      <c r="I682" s="2" t="s">
        <v>749</v>
      </c>
      <c r="J682" s="5">
        <v>5263.87</v>
      </c>
      <c r="K682" s="2">
        <v>3</v>
      </c>
      <c r="L682" s="2"/>
    </row>
    <row r="683" spans="1:12" x14ac:dyDescent="0.35">
      <c r="A683" s="2" t="s">
        <v>170</v>
      </c>
      <c r="B683" s="2" t="s">
        <v>171</v>
      </c>
      <c r="C683" s="2" t="s">
        <v>141</v>
      </c>
      <c r="D683" s="2" t="s">
        <v>29</v>
      </c>
      <c r="E683" s="2">
        <v>1</v>
      </c>
      <c r="F683" s="20">
        <v>1.5529999999999999</v>
      </c>
      <c r="G683" s="2" t="s">
        <v>42</v>
      </c>
      <c r="H683" s="2">
        <v>465.76100000000002</v>
      </c>
      <c r="I683" s="2" t="s">
        <v>774</v>
      </c>
      <c r="J683" s="5">
        <v>5221.09</v>
      </c>
      <c r="K683" s="2">
        <v>3</v>
      </c>
      <c r="L683" s="2"/>
    </row>
    <row r="684" spans="1:12" x14ac:dyDescent="0.35">
      <c r="A684" s="2" t="s">
        <v>170</v>
      </c>
      <c r="B684" s="2" t="s">
        <v>171</v>
      </c>
      <c r="C684" s="2" t="s">
        <v>141</v>
      </c>
      <c r="D684" s="2" t="s">
        <v>29</v>
      </c>
      <c r="E684" s="2">
        <v>1</v>
      </c>
      <c r="F684" s="20">
        <v>1.5529999999999999</v>
      </c>
      <c r="G684" s="2" t="s">
        <v>207</v>
      </c>
      <c r="H684" s="2">
        <v>2663.58</v>
      </c>
      <c r="I684" s="2" t="s">
        <v>777</v>
      </c>
      <c r="J684" s="5">
        <v>2663.58</v>
      </c>
      <c r="K684" s="2">
        <v>3</v>
      </c>
      <c r="L684" s="2"/>
    </row>
    <row r="685" spans="1:12" x14ac:dyDescent="0.35">
      <c r="A685" s="2" t="s">
        <v>170</v>
      </c>
      <c r="B685" s="2" t="s">
        <v>171</v>
      </c>
      <c r="C685" s="2" t="s">
        <v>141</v>
      </c>
      <c r="D685" s="2" t="s">
        <v>29</v>
      </c>
      <c r="E685" s="2">
        <v>1</v>
      </c>
      <c r="F685" s="20">
        <v>1.5529999999999999</v>
      </c>
      <c r="G685" s="2" t="s">
        <v>211</v>
      </c>
      <c r="H685" s="2">
        <v>12</v>
      </c>
      <c r="I685" s="2" t="s">
        <v>780</v>
      </c>
      <c r="J685" s="5">
        <v>2731.42</v>
      </c>
      <c r="K685" s="2">
        <v>3</v>
      </c>
      <c r="L685" s="2"/>
    </row>
    <row r="686" spans="1:12" x14ac:dyDescent="0.35">
      <c r="A686" s="2" t="s">
        <v>170</v>
      </c>
      <c r="B686" s="2" t="s">
        <v>171</v>
      </c>
      <c r="C686" s="2" t="s">
        <v>141</v>
      </c>
      <c r="D686" s="2" t="s">
        <v>29</v>
      </c>
      <c r="E686" s="2">
        <v>2</v>
      </c>
      <c r="F686" s="20">
        <v>0.25700000000000001</v>
      </c>
      <c r="G686" s="2" t="s">
        <v>206</v>
      </c>
      <c r="H686" s="2">
        <v>428</v>
      </c>
      <c r="I686" s="2" t="s">
        <v>749</v>
      </c>
      <c r="J686" s="5">
        <v>1306.05</v>
      </c>
      <c r="K686" s="2">
        <v>3</v>
      </c>
      <c r="L686" s="2"/>
    </row>
    <row r="687" spans="1:12" x14ac:dyDescent="0.35">
      <c r="A687" s="2" t="s">
        <v>170</v>
      </c>
      <c r="B687" s="2" t="s">
        <v>171</v>
      </c>
      <c r="C687" s="2" t="s">
        <v>141</v>
      </c>
      <c r="D687" s="2" t="s">
        <v>29</v>
      </c>
      <c r="E687" s="2">
        <v>2</v>
      </c>
      <c r="F687" s="20">
        <v>0.25700000000000001</v>
      </c>
      <c r="G687" s="2" t="s">
        <v>42</v>
      </c>
      <c r="H687" s="2">
        <v>178.30099999999999</v>
      </c>
      <c r="I687" s="2" t="s">
        <v>774</v>
      </c>
      <c r="J687" s="5">
        <v>1998.72</v>
      </c>
      <c r="K687" s="2">
        <v>3</v>
      </c>
      <c r="L687" s="2"/>
    </row>
    <row r="688" spans="1:12" x14ac:dyDescent="0.35">
      <c r="A688" s="2" t="s">
        <v>170</v>
      </c>
      <c r="B688" s="2" t="s">
        <v>171</v>
      </c>
      <c r="C688" s="2" t="s">
        <v>141</v>
      </c>
      <c r="D688" s="2" t="s">
        <v>29</v>
      </c>
      <c r="E688" s="2">
        <v>2</v>
      </c>
      <c r="F688" s="20">
        <v>0.25700000000000001</v>
      </c>
      <c r="G688" s="2" t="s">
        <v>207</v>
      </c>
      <c r="H688" s="2">
        <v>446.79</v>
      </c>
      <c r="I688" s="2" t="s">
        <v>777</v>
      </c>
      <c r="J688" s="5">
        <v>446.79</v>
      </c>
      <c r="K688" s="2">
        <v>3</v>
      </c>
      <c r="L688" s="2"/>
    </row>
    <row r="689" spans="1:12" x14ac:dyDescent="0.35">
      <c r="A689" s="2" t="s">
        <v>170</v>
      </c>
      <c r="B689" s="2" t="s">
        <v>171</v>
      </c>
      <c r="C689" s="2" t="s">
        <v>141</v>
      </c>
      <c r="D689" s="2" t="s">
        <v>29</v>
      </c>
      <c r="E689" s="2">
        <v>2</v>
      </c>
      <c r="F689" s="20">
        <v>0.25700000000000001</v>
      </c>
      <c r="G689" s="2" t="s">
        <v>208</v>
      </c>
      <c r="H689" s="2">
        <v>3.9</v>
      </c>
      <c r="I689" s="2" t="s">
        <v>760</v>
      </c>
      <c r="J689" s="5">
        <v>56.33</v>
      </c>
      <c r="K689" s="2">
        <v>3</v>
      </c>
      <c r="L689" s="2"/>
    </row>
    <row r="690" spans="1:12" x14ac:dyDescent="0.35">
      <c r="A690" s="2" t="s">
        <v>170</v>
      </c>
      <c r="B690" s="2" t="s">
        <v>171</v>
      </c>
      <c r="C690" s="2" t="s">
        <v>141</v>
      </c>
      <c r="D690" s="2" t="s">
        <v>29</v>
      </c>
      <c r="E690" s="2">
        <v>2</v>
      </c>
      <c r="F690" s="20">
        <v>0.25700000000000001</v>
      </c>
      <c r="G690" s="2" t="s">
        <v>209</v>
      </c>
      <c r="H690" s="2">
        <v>2.14</v>
      </c>
      <c r="I690" s="2" t="s">
        <v>760</v>
      </c>
      <c r="J690" s="5">
        <v>108.84</v>
      </c>
      <c r="K690" s="2">
        <v>3</v>
      </c>
      <c r="L690" s="2"/>
    </row>
    <row r="691" spans="1:12" x14ac:dyDescent="0.35">
      <c r="A691" s="2" t="s">
        <v>170</v>
      </c>
      <c r="B691" s="2" t="s">
        <v>171</v>
      </c>
      <c r="C691" s="2" t="s">
        <v>141</v>
      </c>
      <c r="D691" s="2" t="s">
        <v>29</v>
      </c>
      <c r="E691" s="2">
        <v>2</v>
      </c>
      <c r="F691" s="20">
        <v>0.25700000000000001</v>
      </c>
      <c r="G691" s="2" t="s">
        <v>210</v>
      </c>
      <c r="H691" s="2">
        <v>149.80000000000001</v>
      </c>
      <c r="I691" s="2" t="s">
        <v>760</v>
      </c>
      <c r="J691" s="5">
        <v>295.58999999999997</v>
      </c>
      <c r="K691" s="2">
        <v>3</v>
      </c>
      <c r="L691" s="2"/>
    </row>
    <row r="692" spans="1:12" x14ac:dyDescent="0.35">
      <c r="A692" s="2" t="s">
        <v>172</v>
      </c>
      <c r="B692" s="2" t="s">
        <v>173</v>
      </c>
      <c r="C692" s="2" t="s">
        <v>63</v>
      </c>
      <c r="D692" s="2" t="s">
        <v>29</v>
      </c>
      <c r="E692" s="2">
        <v>1</v>
      </c>
      <c r="F692" s="20">
        <v>0.316</v>
      </c>
      <c r="G692" s="2" t="s">
        <v>209</v>
      </c>
      <c r="H692" s="2">
        <v>1.7549999999999999</v>
      </c>
      <c r="I692" s="2" t="s">
        <v>760</v>
      </c>
      <c r="J692" s="5">
        <v>89.26</v>
      </c>
      <c r="K692" s="2">
        <v>5</v>
      </c>
      <c r="L692" s="2"/>
    </row>
    <row r="693" spans="1:12" x14ac:dyDescent="0.35">
      <c r="A693" s="2" t="s">
        <v>172</v>
      </c>
      <c r="B693" s="2" t="s">
        <v>173</v>
      </c>
      <c r="C693" s="2" t="s">
        <v>63</v>
      </c>
      <c r="D693" s="2" t="s">
        <v>29</v>
      </c>
      <c r="E693" s="2">
        <v>1</v>
      </c>
      <c r="F693" s="20">
        <v>0.316</v>
      </c>
      <c r="G693" s="2" t="s">
        <v>210</v>
      </c>
      <c r="H693" s="2">
        <v>122.85</v>
      </c>
      <c r="I693" s="2" t="s">
        <v>760</v>
      </c>
      <c r="J693" s="5">
        <v>242.41</v>
      </c>
      <c r="K693" s="2">
        <v>5</v>
      </c>
      <c r="L693" s="2"/>
    </row>
    <row r="694" spans="1:12" x14ac:dyDescent="0.35">
      <c r="A694" s="2" t="s">
        <v>172</v>
      </c>
      <c r="B694" s="2" t="s">
        <v>173</v>
      </c>
      <c r="C694" s="2" t="s">
        <v>63</v>
      </c>
      <c r="D694" s="2" t="s">
        <v>29</v>
      </c>
      <c r="E694" s="2">
        <v>1</v>
      </c>
      <c r="F694" s="20">
        <v>0.316</v>
      </c>
      <c r="G694" s="2" t="s">
        <v>208</v>
      </c>
      <c r="H694" s="2">
        <v>4.8</v>
      </c>
      <c r="I694" s="2" t="s">
        <v>760</v>
      </c>
      <c r="J694" s="5">
        <v>69.33</v>
      </c>
      <c r="K694" s="2">
        <v>5</v>
      </c>
      <c r="L694" s="2"/>
    </row>
    <row r="695" spans="1:12" x14ac:dyDescent="0.35">
      <c r="A695" s="2" t="s">
        <v>172</v>
      </c>
      <c r="B695" s="2" t="s">
        <v>173</v>
      </c>
      <c r="C695" s="2" t="s">
        <v>63</v>
      </c>
      <c r="D695" s="2" t="s">
        <v>29</v>
      </c>
      <c r="E695" s="2">
        <v>1</v>
      </c>
      <c r="F695" s="20">
        <v>0.316</v>
      </c>
      <c r="G695" s="2" t="s">
        <v>211</v>
      </c>
      <c r="H695" s="2">
        <v>16</v>
      </c>
      <c r="I695" s="2" t="s">
        <v>780</v>
      </c>
      <c r="J695" s="5">
        <v>4005.38</v>
      </c>
      <c r="K695" s="2">
        <v>5</v>
      </c>
      <c r="L695" s="2"/>
    </row>
    <row r="696" spans="1:12" x14ac:dyDescent="0.35">
      <c r="A696" s="2" t="s">
        <v>172</v>
      </c>
      <c r="B696" s="2" t="s">
        <v>173</v>
      </c>
      <c r="C696" s="2" t="s">
        <v>63</v>
      </c>
      <c r="D696" s="2" t="s">
        <v>29</v>
      </c>
      <c r="E696" s="2">
        <v>1</v>
      </c>
      <c r="F696" s="20">
        <v>0.316</v>
      </c>
      <c r="G696" s="2" t="s">
        <v>206</v>
      </c>
      <c r="H696" s="2">
        <v>351</v>
      </c>
      <c r="I696" s="2" t="s">
        <v>749</v>
      </c>
      <c r="J696" s="5">
        <v>1071.08</v>
      </c>
      <c r="K696" s="2">
        <v>5</v>
      </c>
      <c r="L696" s="2"/>
    </row>
    <row r="697" spans="1:12" x14ac:dyDescent="0.35">
      <c r="A697" s="2" t="s">
        <v>172</v>
      </c>
      <c r="B697" s="2" t="s">
        <v>173</v>
      </c>
      <c r="C697" s="2" t="s">
        <v>63</v>
      </c>
      <c r="D697" s="2" t="s">
        <v>29</v>
      </c>
      <c r="E697" s="2">
        <v>1</v>
      </c>
      <c r="F697" s="20">
        <v>0.316</v>
      </c>
      <c r="G697" s="2" t="s">
        <v>42</v>
      </c>
      <c r="H697" s="2">
        <v>106.996</v>
      </c>
      <c r="I697" s="2" t="s">
        <v>774</v>
      </c>
      <c r="J697" s="5">
        <v>1199.4000000000001</v>
      </c>
      <c r="K697" s="2">
        <v>5</v>
      </c>
      <c r="L697" s="2"/>
    </row>
    <row r="698" spans="1:12" x14ac:dyDescent="0.35">
      <c r="A698" s="2" t="s">
        <v>172</v>
      </c>
      <c r="B698" s="2" t="s">
        <v>173</v>
      </c>
      <c r="C698" s="2" t="s">
        <v>63</v>
      </c>
      <c r="D698" s="2" t="s">
        <v>29</v>
      </c>
      <c r="E698" s="2">
        <v>1</v>
      </c>
      <c r="F698" s="20">
        <v>0.316</v>
      </c>
      <c r="G698" s="2" t="s">
        <v>207</v>
      </c>
      <c r="H698" s="2">
        <v>549.9</v>
      </c>
      <c r="I698" s="2" t="s">
        <v>777</v>
      </c>
      <c r="J698" s="5">
        <v>549.9</v>
      </c>
      <c r="K698" s="2">
        <v>5</v>
      </c>
      <c r="L698" s="2"/>
    </row>
    <row r="699" spans="1:12" x14ac:dyDescent="0.35">
      <c r="A699" s="2" t="s">
        <v>172</v>
      </c>
      <c r="B699" s="2" t="s">
        <v>173</v>
      </c>
      <c r="C699" s="2" t="s">
        <v>63</v>
      </c>
      <c r="D699" s="2" t="s">
        <v>29</v>
      </c>
      <c r="E699" s="2">
        <v>2</v>
      </c>
      <c r="F699" s="20">
        <v>0.32900000000000001</v>
      </c>
      <c r="G699" s="2" t="s">
        <v>206</v>
      </c>
      <c r="H699" s="2">
        <v>365</v>
      </c>
      <c r="I699" s="2" t="s">
        <v>749</v>
      </c>
      <c r="J699" s="5">
        <v>1113.8</v>
      </c>
      <c r="K699" s="2">
        <v>5</v>
      </c>
      <c r="L699" s="2"/>
    </row>
    <row r="700" spans="1:12" x14ac:dyDescent="0.35">
      <c r="A700" s="2" t="s">
        <v>172</v>
      </c>
      <c r="B700" s="2" t="s">
        <v>173</v>
      </c>
      <c r="C700" s="2" t="s">
        <v>63</v>
      </c>
      <c r="D700" s="2" t="s">
        <v>29</v>
      </c>
      <c r="E700" s="2">
        <v>2</v>
      </c>
      <c r="F700" s="20">
        <v>0.32900000000000001</v>
      </c>
      <c r="G700" s="2" t="s">
        <v>42</v>
      </c>
      <c r="H700" s="2">
        <v>291.45400000000001</v>
      </c>
      <c r="I700" s="2" t="s">
        <v>774</v>
      </c>
      <c r="J700" s="5">
        <v>3267.14</v>
      </c>
      <c r="K700" s="2">
        <v>5</v>
      </c>
      <c r="L700" s="2"/>
    </row>
    <row r="701" spans="1:12" x14ac:dyDescent="0.35">
      <c r="A701" s="2" t="s">
        <v>172</v>
      </c>
      <c r="B701" s="2" t="s">
        <v>173</v>
      </c>
      <c r="C701" s="2" t="s">
        <v>63</v>
      </c>
      <c r="D701" s="2" t="s">
        <v>29</v>
      </c>
      <c r="E701" s="2">
        <v>2</v>
      </c>
      <c r="F701" s="20">
        <v>0.32900000000000001</v>
      </c>
      <c r="G701" s="2" t="s">
        <v>207</v>
      </c>
      <c r="H701" s="2">
        <v>567.09</v>
      </c>
      <c r="I701" s="2" t="s">
        <v>777</v>
      </c>
      <c r="J701" s="5">
        <v>567.09</v>
      </c>
      <c r="K701" s="2">
        <v>5</v>
      </c>
      <c r="L701" s="2"/>
    </row>
    <row r="702" spans="1:12" x14ac:dyDescent="0.35">
      <c r="A702" s="2" t="s">
        <v>172</v>
      </c>
      <c r="B702" s="2" t="s">
        <v>173</v>
      </c>
      <c r="C702" s="2" t="s">
        <v>63</v>
      </c>
      <c r="D702" s="2" t="s">
        <v>29</v>
      </c>
      <c r="E702" s="2">
        <v>2</v>
      </c>
      <c r="F702" s="20">
        <v>0.32900000000000001</v>
      </c>
      <c r="G702" s="2" t="s">
        <v>209</v>
      </c>
      <c r="H702" s="2">
        <v>1.825</v>
      </c>
      <c r="I702" s="2" t="s">
        <v>760</v>
      </c>
      <c r="J702" s="5">
        <v>92.82</v>
      </c>
      <c r="K702" s="2">
        <v>5</v>
      </c>
      <c r="L702" s="2"/>
    </row>
    <row r="703" spans="1:12" x14ac:dyDescent="0.35">
      <c r="A703" s="2" t="s">
        <v>172</v>
      </c>
      <c r="B703" s="2" t="s">
        <v>173</v>
      </c>
      <c r="C703" s="2" t="s">
        <v>63</v>
      </c>
      <c r="D703" s="2" t="s">
        <v>29</v>
      </c>
      <c r="E703" s="2">
        <v>2</v>
      </c>
      <c r="F703" s="20">
        <v>0.32900000000000001</v>
      </c>
      <c r="G703" s="2" t="s">
        <v>210</v>
      </c>
      <c r="H703" s="2">
        <v>127.75</v>
      </c>
      <c r="I703" s="2" t="s">
        <v>760</v>
      </c>
      <c r="J703" s="5">
        <v>252.08</v>
      </c>
      <c r="K703" s="2">
        <v>5</v>
      </c>
      <c r="L703" s="2"/>
    </row>
    <row r="704" spans="1:12" x14ac:dyDescent="0.35">
      <c r="A704" s="2" t="s">
        <v>172</v>
      </c>
      <c r="B704" s="2" t="s">
        <v>173</v>
      </c>
      <c r="C704" s="2" t="s">
        <v>63</v>
      </c>
      <c r="D704" s="2" t="s">
        <v>29</v>
      </c>
      <c r="E704" s="2">
        <v>2</v>
      </c>
      <c r="F704" s="20">
        <v>0.32900000000000001</v>
      </c>
      <c r="G704" s="2" t="s">
        <v>208</v>
      </c>
      <c r="H704" s="2">
        <v>4.95</v>
      </c>
      <c r="I704" s="2" t="s">
        <v>760</v>
      </c>
      <c r="J704" s="5">
        <v>71.5</v>
      </c>
      <c r="K704" s="2">
        <v>5</v>
      </c>
      <c r="L704" s="2"/>
    </row>
    <row r="705" spans="1:12" x14ac:dyDescent="0.35">
      <c r="A705" s="2" t="s">
        <v>174</v>
      </c>
      <c r="B705" s="2" t="s">
        <v>175</v>
      </c>
      <c r="C705" s="2" t="s">
        <v>176</v>
      </c>
      <c r="D705" s="2" t="s">
        <v>29</v>
      </c>
      <c r="E705" s="2">
        <v>1</v>
      </c>
      <c r="F705" s="20">
        <v>0.124</v>
      </c>
      <c r="G705" s="2" t="s">
        <v>209</v>
      </c>
      <c r="H705" s="2">
        <v>0.66500000000000004</v>
      </c>
      <c r="I705" s="2" t="s">
        <v>760</v>
      </c>
      <c r="J705" s="5">
        <v>33.82</v>
      </c>
      <c r="K705" s="2">
        <v>3</v>
      </c>
      <c r="L705" s="2"/>
    </row>
    <row r="706" spans="1:12" x14ac:dyDescent="0.35">
      <c r="A706" s="2" t="s">
        <v>174</v>
      </c>
      <c r="B706" s="2" t="s">
        <v>175</v>
      </c>
      <c r="C706" s="2" t="s">
        <v>176</v>
      </c>
      <c r="D706" s="2" t="s">
        <v>29</v>
      </c>
      <c r="E706" s="2">
        <v>1</v>
      </c>
      <c r="F706" s="20">
        <v>0.124</v>
      </c>
      <c r="G706" s="2" t="s">
        <v>210</v>
      </c>
      <c r="H706" s="2">
        <v>46.55</v>
      </c>
      <c r="I706" s="2" t="s">
        <v>760</v>
      </c>
      <c r="J706" s="5">
        <v>91.85</v>
      </c>
      <c r="K706" s="2">
        <v>3</v>
      </c>
      <c r="L706" s="2"/>
    </row>
    <row r="707" spans="1:12" x14ac:dyDescent="0.35">
      <c r="A707" s="2" t="s">
        <v>174</v>
      </c>
      <c r="B707" s="2" t="s">
        <v>175</v>
      </c>
      <c r="C707" s="2" t="s">
        <v>176</v>
      </c>
      <c r="D707" s="2" t="s">
        <v>29</v>
      </c>
      <c r="E707" s="2">
        <v>1</v>
      </c>
      <c r="F707" s="20">
        <v>0.124</v>
      </c>
      <c r="G707" s="2" t="s">
        <v>208</v>
      </c>
      <c r="H707" s="2">
        <v>1.8</v>
      </c>
      <c r="I707" s="2" t="s">
        <v>760</v>
      </c>
      <c r="J707" s="5">
        <v>26</v>
      </c>
      <c r="K707" s="2">
        <v>3</v>
      </c>
      <c r="L707" s="2"/>
    </row>
    <row r="708" spans="1:12" x14ac:dyDescent="0.35">
      <c r="A708" s="2" t="s">
        <v>174</v>
      </c>
      <c r="B708" s="2" t="s">
        <v>175</v>
      </c>
      <c r="C708" s="2" t="s">
        <v>176</v>
      </c>
      <c r="D708" s="2" t="s">
        <v>29</v>
      </c>
      <c r="E708" s="2">
        <v>1</v>
      </c>
      <c r="F708" s="20">
        <v>0.124</v>
      </c>
      <c r="G708" s="2" t="s">
        <v>211</v>
      </c>
      <c r="H708" s="2">
        <v>10</v>
      </c>
      <c r="I708" s="2" t="s">
        <v>780</v>
      </c>
      <c r="J708" s="5">
        <v>3398.5</v>
      </c>
      <c r="K708" s="2">
        <v>3</v>
      </c>
      <c r="L708" s="2"/>
    </row>
    <row r="709" spans="1:12" x14ac:dyDescent="0.35">
      <c r="A709" s="2" t="s">
        <v>174</v>
      </c>
      <c r="B709" s="2" t="s">
        <v>175</v>
      </c>
      <c r="C709" s="2" t="s">
        <v>176</v>
      </c>
      <c r="D709" s="2" t="s">
        <v>29</v>
      </c>
      <c r="E709" s="2">
        <v>1</v>
      </c>
      <c r="F709" s="20">
        <v>0.124</v>
      </c>
      <c r="G709" s="2" t="s">
        <v>207</v>
      </c>
      <c r="H709" s="2">
        <v>206.21</v>
      </c>
      <c r="I709" s="2" t="s">
        <v>777</v>
      </c>
      <c r="J709" s="5">
        <v>206.21</v>
      </c>
      <c r="K709" s="2">
        <v>3</v>
      </c>
      <c r="L709" s="2"/>
    </row>
    <row r="710" spans="1:12" x14ac:dyDescent="0.35">
      <c r="A710" s="2" t="s">
        <v>174</v>
      </c>
      <c r="B710" s="2" t="s">
        <v>175</v>
      </c>
      <c r="C710" s="2" t="s">
        <v>176</v>
      </c>
      <c r="D710" s="2" t="s">
        <v>29</v>
      </c>
      <c r="E710" s="2">
        <v>1</v>
      </c>
      <c r="F710" s="20">
        <v>0.124</v>
      </c>
      <c r="G710" s="2" t="s">
        <v>212</v>
      </c>
      <c r="H710" s="2">
        <v>0.96</v>
      </c>
      <c r="I710" s="2" t="s">
        <v>766</v>
      </c>
      <c r="J710" s="5">
        <v>13.67</v>
      </c>
      <c r="K710" s="2">
        <v>3</v>
      </c>
      <c r="L710" s="2"/>
    </row>
    <row r="711" spans="1:12" x14ac:dyDescent="0.35">
      <c r="A711" s="2" t="s">
        <v>174</v>
      </c>
      <c r="B711" s="2" t="s">
        <v>175</v>
      </c>
      <c r="C711" s="2" t="s">
        <v>176</v>
      </c>
      <c r="D711" s="2" t="s">
        <v>29</v>
      </c>
      <c r="E711" s="2">
        <v>1</v>
      </c>
      <c r="F711" s="20">
        <v>0.124</v>
      </c>
      <c r="G711" s="2" t="s">
        <v>42</v>
      </c>
      <c r="H711" s="2">
        <v>154.114</v>
      </c>
      <c r="I711" s="2" t="s">
        <v>749</v>
      </c>
      <c r="J711" s="5">
        <v>1727.59</v>
      </c>
      <c r="K711" s="2">
        <v>3</v>
      </c>
      <c r="L711" s="2"/>
    </row>
    <row r="712" spans="1:12" x14ac:dyDescent="0.35">
      <c r="A712" s="2" t="s">
        <v>174</v>
      </c>
      <c r="B712" s="2" t="s">
        <v>175</v>
      </c>
      <c r="C712" s="2" t="s">
        <v>176</v>
      </c>
      <c r="D712" s="2" t="s">
        <v>29</v>
      </c>
      <c r="E712" s="2">
        <v>1</v>
      </c>
      <c r="F712" s="20">
        <v>0.124</v>
      </c>
      <c r="G712" s="2" t="s">
        <v>206</v>
      </c>
      <c r="H712" s="2">
        <v>133</v>
      </c>
      <c r="I712" s="2" t="s">
        <v>749</v>
      </c>
      <c r="J712" s="5">
        <v>405.85</v>
      </c>
      <c r="K712" s="2">
        <v>3</v>
      </c>
      <c r="L712" s="2"/>
    </row>
    <row r="713" spans="1:12" x14ac:dyDescent="0.35">
      <c r="A713" s="2" t="s">
        <v>174</v>
      </c>
      <c r="B713" s="2" t="s">
        <v>175</v>
      </c>
      <c r="C713" s="2" t="s">
        <v>176</v>
      </c>
      <c r="D713" s="2" t="s">
        <v>29</v>
      </c>
      <c r="E713" s="2">
        <v>2</v>
      </c>
      <c r="F713" s="20">
        <v>0.39800000000000002</v>
      </c>
      <c r="G713" s="2" t="s">
        <v>207</v>
      </c>
      <c r="H713" s="2">
        <v>687.38</v>
      </c>
      <c r="I713" s="2" t="s">
        <v>777</v>
      </c>
      <c r="J713" s="5">
        <v>687.38</v>
      </c>
      <c r="K713" s="2">
        <v>3</v>
      </c>
      <c r="L713" s="2"/>
    </row>
    <row r="714" spans="1:12" x14ac:dyDescent="0.35">
      <c r="A714" s="2" t="s">
        <v>174</v>
      </c>
      <c r="B714" s="2" t="s">
        <v>175</v>
      </c>
      <c r="C714" s="2" t="s">
        <v>176</v>
      </c>
      <c r="D714" s="2" t="s">
        <v>29</v>
      </c>
      <c r="E714" s="2">
        <v>2</v>
      </c>
      <c r="F714" s="20">
        <v>0.39800000000000002</v>
      </c>
      <c r="G714" s="2" t="s">
        <v>42</v>
      </c>
      <c r="H714" s="2">
        <v>103.602</v>
      </c>
      <c r="I714" s="2" t="s">
        <v>749</v>
      </c>
      <c r="J714" s="5">
        <v>1161.3599999999999</v>
      </c>
      <c r="K714" s="2">
        <v>3</v>
      </c>
      <c r="L714" s="2"/>
    </row>
    <row r="715" spans="1:12" x14ac:dyDescent="0.35">
      <c r="A715" s="2" t="s">
        <v>174</v>
      </c>
      <c r="B715" s="2" t="s">
        <v>175</v>
      </c>
      <c r="C715" s="2" t="s">
        <v>176</v>
      </c>
      <c r="D715" s="2" t="s">
        <v>29</v>
      </c>
      <c r="E715" s="2">
        <v>2</v>
      </c>
      <c r="F715" s="20">
        <v>0.39800000000000002</v>
      </c>
      <c r="G715" s="2" t="s">
        <v>206</v>
      </c>
      <c r="H715" s="2">
        <v>325</v>
      </c>
      <c r="I715" s="2" t="s">
        <v>749</v>
      </c>
      <c r="J715" s="5">
        <v>991.74</v>
      </c>
      <c r="K715" s="2">
        <v>3</v>
      </c>
      <c r="L715" s="2"/>
    </row>
    <row r="716" spans="1:12" x14ac:dyDescent="0.35">
      <c r="A716" s="2" t="s">
        <v>174</v>
      </c>
      <c r="B716" s="2" t="s">
        <v>175</v>
      </c>
      <c r="C716" s="2" t="s">
        <v>176</v>
      </c>
      <c r="D716" s="2" t="s">
        <v>29</v>
      </c>
      <c r="E716" s="2">
        <v>2</v>
      </c>
      <c r="F716" s="20">
        <v>0.39800000000000002</v>
      </c>
      <c r="G716" s="2" t="s">
        <v>210</v>
      </c>
      <c r="H716" s="2">
        <v>113.75</v>
      </c>
      <c r="I716" s="2" t="s">
        <v>760</v>
      </c>
      <c r="J716" s="5">
        <v>224.45</v>
      </c>
      <c r="K716" s="2">
        <v>3</v>
      </c>
      <c r="L716" s="2"/>
    </row>
    <row r="717" spans="1:12" x14ac:dyDescent="0.35">
      <c r="A717" s="2" t="s">
        <v>174</v>
      </c>
      <c r="B717" s="2" t="s">
        <v>175</v>
      </c>
      <c r="C717" s="2" t="s">
        <v>176</v>
      </c>
      <c r="D717" s="2" t="s">
        <v>29</v>
      </c>
      <c r="E717" s="2">
        <v>2</v>
      </c>
      <c r="F717" s="20">
        <v>0.39800000000000002</v>
      </c>
      <c r="G717" s="2" t="s">
        <v>209</v>
      </c>
      <c r="H717" s="2">
        <v>1.625</v>
      </c>
      <c r="I717" s="2" t="s">
        <v>760</v>
      </c>
      <c r="J717" s="5">
        <v>82.65</v>
      </c>
      <c r="K717" s="2">
        <v>3</v>
      </c>
      <c r="L717" s="2"/>
    </row>
    <row r="718" spans="1:12" x14ac:dyDescent="0.35">
      <c r="A718" s="2" t="s">
        <v>174</v>
      </c>
      <c r="B718" s="2" t="s">
        <v>175</v>
      </c>
      <c r="C718" s="2" t="s">
        <v>176</v>
      </c>
      <c r="D718" s="2" t="s">
        <v>29</v>
      </c>
      <c r="E718" s="2">
        <v>2</v>
      </c>
      <c r="F718" s="20">
        <v>0.39800000000000002</v>
      </c>
      <c r="G718" s="2" t="s">
        <v>208</v>
      </c>
      <c r="H718" s="2">
        <v>6</v>
      </c>
      <c r="I718" s="2" t="s">
        <v>760</v>
      </c>
      <c r="J718" s="5">
        <v>86.67</v>
      </c>
      <c r="K718" s="2">
        <v>3</v>
      </c>
      <c r="L718" s="2"/>
    </row>
    <row r="719" spans="1:12" x14ac:dyDescent="0.35">
      <c r="A719" s="2" t="s">
        <v>178</v>
      </c>
      <c r="B719" s="2" t="s">
        <v>179</v>
      </c>
      <c r="C719" s="2" t="s">
        <v>141</v>
      </c>
      <c r="D719" s="2" t="s">
        <v>29</v>
      </c>
      <c r="E719" s="2">
        <v>1</v>
      </c>
      <c r="F719" s="20">
        <v>0.14099999999999999</v>
      </c>
      <c r="G719" s="2" t="s">
        <v>210</v>
      </c>
      <c r="H719" s="2">
        <v>40.6</v>
      </c>
      <c r="I719" s="2" t="s">
        <v>760</v>
      </c>
      <c r="J719" s="5">
        <v>80.11</v>
      </c>
      <c r="K719" s="2">
        <v>5</v>
      </c>
      <c r="L719" s="2"/>
    </row>
    <row r="720" spans="1:12" x14ac:dyDescent="0.35">
      <c r="A720" s="2" t="s">
        <v>178</v>
      </c>
      <c r="B720" s="2" t="s">
        <v>179</v>
      </c>
      <c r="C720" s="2" t="s">
        <v>141</v>
      </c>
      <c r="D720" s="2" t="s">
        <v>29</v>
      </c>
      <c r="E720" s="2">
        <v>1</v>
      </c>
      <c r="F720" s="20">
        <v>0.14099999999999999</v>
      </c>
      <c r="G720" s="2" t="s">
        <v>209</v>
      </c>
      <c r="H720" s="2">
        <v>0.57999999999999996</v>
      </c>
      <c r="I720" s="2" t="s">
        <v>760</v>
      </c>
      <c r="J720" s="5">
        <v>29.5</v>
      </c>
      <c r="K720" s="2">
        <v>5</v>
      </c>
      <c r="L720" s="2"/>
    </row>
    <row r="721" spans="1:12" x14ac:dyDescent="0.35">
      <c r="A721" s="2" t="s">
        <v>178</v>
      </c>
      <c r="B721" s="2" t="s">
        <v>179</v>
      </c>
      <c r="C721" s="2" t="s">
        <v>141</v>
      </c>
      <c r="D721" s="2" t="s">
        <v>29</v>
      </c>
      <c r="E721" s="2">
        <v>1</v>
      </c>
      <c r="F721" s="20">
        <v>0.14099999999999999</v>
      </c>
      <c r="G721" s="2" t="s">
        <v>208</v>
      </c>
      <c r="H721" s="2">
        <v>2.1</v>
      </c>
      <c r="I721" s="2" t="s">
        <v>760</v>
      </c>
      <c r="J721" s="5">
        <v>30.33</v>
      </c>
      <c r="K721" s="2">
        <v>5</v>
      </c>
      <c r="L721" s="2"/>
    </row>
    <row r="722" spans="1:12" x14ac:dyDescent="0.35">
      <c r="A722" s="2" t="s">
        <v>178</v>
      </c>
      <c r="B722" s="2" t="s">
        <v>179</v>
      </c>
      <c r="C722" s="2" t="s">
        <v>141</v>
      </c>
      <c r="D722" s="2" t="s">
        <v>29</v>
      </c>
      <c r="E722" s="2">
        <v>1</v>
      </c>
      <c r="F722" s="20">
        <v>0.14099999999999999</v>
      </c>
      <c r="G722" s="2" t="s">
        <v>207</v>
      </c>
      <c r="H722" s="2">
        <v>240.58</v>
      </c>
      <c r="I722" s="2" t="s">
        <v>777</v>
      </c>
      <c r="J722" s="5">
        <v>240.58</v>
      </c>
      <c r="K722" s="2">
        <v>5</v>
      </c>
      <c r="L722" s="2"/>
    </row>
    <row r="723" spans="1:12" x14ac:dyDescent="0.35">
      <c r="A723" s="2" t="s">
        <v>178</v>
      </c>
      <c r="B723" s="2" t="s">
        <v>179</v>
      </c>
      <c r="C723" s="2" t="s">
        <v>141</v>
      </c>
      <c r="D723" s="2" t="s">
        <v>29</v>
      </c>
      <c r="E723" s="2">
        <v>1</v>
      </c>
      <c r="F723" s="20">
        <v>0.14099999999999999</v>
      </c>
      <c r="G723" s="2" t="s">
        <v>42</v>
      </c>
      <c r="H723" s="2">
        <v>122.86199999999999</v>
      </c>
      <c r="I723" s="2" t="s">
        <v>774</v>
      </c>
      <c r="J723" s="5">
        <v>1377.26</v>
      </c>
      <c r="K723" s="2">
        <v>5</v>
      </c>
      <c r="L723" s="2"/>
    </row>
    <row r="724" spans="1:12" x14ac:dyDescent="0.35">
      <c r="A724" s="2" t="s">
        <v>178</v>
      </c>
      <c r="B724" s="2" t="s">
        <v>179</v>
      </c>
      <c r="C724" s="2" t="s">
        <v>141</v>
      </c>
      <c r="D724" s="2" t="s">
        <v>29</v>
      </c>
      <c r="E724" s="2">
        <v>1</v>
      </c>
      <c r="F724" s="20">
        <v>0.14099999999999999</v>
      </c>
      <c r="G724" s="2" t="s">
        <v>206</v>
      </c>
      <c r="H724" s="2">
        <v>116</v>
      </c>
      <c r="I724" s="2" t="s">
        <v>749</v>
      </c>
      <c r="J724" s="5">
        <v>353.98</v>
      </c>
      <c r="K724" s="2">
        <v>5</v>
      </c>
      <c r="L724" s="2"/>
    </row>
    <row r="725" spans="1:12" x14ac:dyDescent="0.35">
      <c r="A725" s="2" t="s">
        <v>178</v>
      </c>
      <c r="B725" s="2" t="s">
        <v>179</v>
      </c>
      <c r="C725" s="2" t="s">
        <v>141</v>
      </c>
      <c r="D725" s="2" t="s">
        <v>29</v>
      </c>
      <c r="E725" s="2">
        <v>1</v>
      </c>
      <c r="F725" s="20">
        <v>0.14099999999999999</v>
      </c>
      <c r="G725" s="2" t="s">
        <v>211</v>
      </c>
      <c r="H725" s="2">
        <v>13</v>
      </c>
      <c r="I725" s="2" t="s">
        <v>780</v>
      </c>
      <c r="J725" s="5">
        <v>3762.63</v>
      </c>
      <c r="K725" s="2">
        <v>5</v>
      </c>
      <c r="L725" s="2"/>
    </row>
    <row r="726" spans="1:12" x14ac:dyDescent="0.35">
      <c r="A726" s="2" t="s">
        <v>178</v>
      </c>
      <c r="B726" s="2" t="s">
        <v>179</v>
      </c>
      <c r="C726" s="2" t="s">
        <v>141</v>
      </c>
      <c r="D726" s="2" t="s">
        <v>31</v>
      </c>
      <c r="E726" s="2">
        <v>1</v>
      </c>
      <c r="F726" s="20">
        <v>0.36199999999999999</v>
      </c>
      <c r="G726" s="2" t="s">
        <v>207</v>
      </c>
      <c r="H726" s="2">
        <v>587.71</v>
      </c>
      <c r="I726" s="2" t="s">
        <v>777</v>
      </c>
      <c r="J726" s="5">
        <v>587.71</v>
      </c>
      <c r="K726" s="2">
        <v>5</v>
      </c>
      <c r="L726" s="2"/>
    </row>
    <row r="727" spans="1:12" x14ac:dyDescent="0.35">
      <c r="A727" s="2" t="s">
        <v>178</v>
      </c>
      <c r="B727" s="2" t="s">
        <v>179</v>
      </c>
      <c r="C727" s="2" t="s">
        <v>141</v>
      </c>
      <c r="D727" s="2" t="s">
        <v>31</v>
      </c>
      <c r="E727" s="2">
        <v>1</v>
      </c>
      <c r="F727" s="20">
        <v>0.36199999999999999</v>
      </c>
      <c r="G727" s="2" t="s">
        <v>42</v>
      </c>
      <c r="H727" s="2">
        <v>176.31700000000001</v>
      </c>
      <c r="I727" s="2" t="s">
        <v>780</v>
      </c>
      <c r="J727" s="5">
        <v>1976.48</v>
      </c>
      <c r="K727" s="2">
        <v>5</v>
      </c>
      <c r="L727" s="2"/>
    </row>
    <row r="728" spans="1:12" x14ac:dyDescent="0.35">
      <c r="A728" s="2" t="s">
        <v>180</v>
      </c>
      <c r="B728" s="2" t="s">
        <v>807</v>
      </c>
      <c r="C728" s="2" t="s">
        <v>141</v>
      </c>
      <c r="D728" s="2" t="s">
        <v>29</v>
      </c>
      <c r="E728" s="2">
        <v>1</v>
      </c>
      <c r="F728" s="20">
        <v>0.13200000000000001</v>
      </c>
      <c r="G728" s="2" t="s">
        <v>208</v>
      </c>
      <c r="H728" s="2">
        <v>1.95</v>
      </c>
      <c r="I728" s="2" t="s">
        <v>760</v>
      </c>
      <c r="J728" s="5">
        <v>29.52</v>
      </c>
      <c r="K728" s="2">
        <v>2</v>
      </c>
      <c r="L728" s="2"/>
    </row>
    <row r="729" spans="1:12" x14ac:dyDescent="0.35">
      <c r="A729" s="2" t="s">
        <v>180</v>
      </c>
      <c r="B729" s="2" t="s">
        <v>807</v>
      </c>
      <c r="C729" s="2" t="s">
        <v>141</v>
      </c>
      <c r="D729" s="2" t="s">
        <v>29</v>
      </c>
      <c r="E729" s="2">
        <v>1</v>
      </c>
      <c r="F729" s="20">
        <v>0.13200000000000001</v>
      </c>
      <c r="G729" s="2" t="s">
        <v>209</v>
      </c>
      <c r="H729" s="2">
        <v>1.1000000000000001</v>
      </c>
      <c r="I729" s="2" t="s">
        <v>760</v>
      </c>
      <c r="J729" s="5">
        <v>58.64</v>
      </c>
      <c r="K729" s="2">
        <v>2</v>
      </c>
      <c r="L729" s="2"/>
    </row>
    <row r="730" spans="1:12" x14ac:dyDescent="0.35">
      <c r="A730" s="2" t="s">
        <v>180</v>
      </c>
      <c r="B730" s="2" t="s">
        <v>807</v>
      </c>
      <c r="C730" s="2" t="s">
        <v>141</v>
      </c>
      <c r="D730" s="2" t="s">
        <v>29</v>
      </c>
      <c r="E730" s="2">
        <v>1</v>
      </c>
      <c r="F730" s="20">
        <v>0.13200000000000001</v>
      </c>
      <c r="G730" s="2" t="s">
        <v>210</v>
      </c>
      <c r="H730" s="2">
        <v>77</v>
      </c>
      <c r="I730" s="2" t="s">
        <v>760</v>
      </c>
      <c r="J730" s="5">
        <v>159.26</v>
      </c>
      <c r="K730" s="2">
        <v>2</v>
      </c>
      <c r="L730" s="2"/>
    </row>
    <row r="731" spans="1:12" x14ac:dyDescent="0.35">
      <c r="A731" s="2" t="s">
        <v>180</v>
      </c>
      <c r="B731" s="2" t="s">
        <v>807</v>
      </c>
      <c r="C731" s="2" t="s">
        <v>141</v>
      </c>
      <c r="D731" s="2" t="s">
        <v>29</v>
      </c>
      <c r="E731" s="2">
        <v>1</v>
      </c>
      <c r="F731" s="20">
        <v>0.13200000000000001</v>
      </c>
      <c r="G731" s="2" t="s">
        <v>206</v>
      </c>
      <c r="H731" s="2">
        <v>220</v>
      </c>
      <c r="I731" s="2" t="s">
        <v>749</v>
      </c>
      <c r="J731" s="5">
        <v>703.7</v>
      </c>
      <c r="K731" s="2">
        <v>2</v>
      </c>
      <c r="L731" s="2"/>
    </row>
    <row r="732" spans="1:12" x14ac:dyDescent="0.35">
      <c r="A732" s="2" t="s">
        <v>180</v>
      </c>
      <c r="B732" s="2" t="s">
        <v>807</v>
      </c>
      <c r="C732" s="2" t="s">
        <v>141</v>
      </c>
      <c r="D732" s="2" t="s">
        <v>29</v>
      </c>
      <c r="E732" s="2">
        <v>1</v>
      </c>
      <c r="F732" s="20">
        <v>0.13200000000000001</v>
      </c>
      <c r="G732" s="2" t="s">
        <v>42</v>
      </c>
      <c r="H732" s="2">
        <v>88.82</v>
      </c>
      <c r="I732" s="2" t="s">
        <v>774</v>
      </c>
      <c r="J732" s="5">
        <v>1043.6500000000001</v>
      </c>
      <c r="K732" s="2">
        <v>2</v>
      </c>
      <c r="L732" s="2"/>
    </row>
    <row r="733" spans="1:12" x14ac:dyDescent="0.35">
      <c r="A733" s="2" t="s">
        <v>180</v>
      </c>
      <c r="B733" s="2" t="s">
        <v>807</v>
      </c>
      <c r="C733" s="2" t="s">
        <v>141</v>
      </c>
      <c r="D733" s="2" t="s">
        <v>29</v>
      </c>
      <c r="E733" s="2">
        <v>1</v>
      </c>
      <c r="F733" s="20">
        <v>0.13200000000000001</v>
      </c>
      <c r="G733" s="2" t="s">
        <v>207</v>
      </c>
      <c r="H733" s="2">
        <v>234.17</v>
      </c>
      <c r="I733" s="2" t="s">
        <v>777</v>
      </c>
      <c r="J733" s="5">
        <v>234.17</v>
      </c>
      <c r="K733" s="2">
        <v>2</v>
      </c>
      <c r="L733" s="2"/>
    </row>
    <row r="734" spans="1:12" x14ac:dyDescent="0.35">
      <c r="A734" s="2" t="s">
        <v>180</v>
      </c>
      <c r="B734" s="2" t="s">
        <v>807</v>
      </c>
      <c r="C734" s="2" t="s">
        <v>141</v>
      </c>
      <c r="D734" s="2" t="s">
        <v>29</v>
      </c>
      <c r="E734" s="2">
        <v>1</v>
      </c>
      <c r="F734" s="20">
        <v>0.13200000000000001</v>
      </c>
      <c r="G734" s="2" t="s">
        <v>211</v>
      </c>
      <c r="H734" s="2">
        <v>12</v>
      </c>
      <c r="I734" s="2" t="s">
        <v>780</v>
      </c>
      <c r="J734" s="5">
        <v>2548.88</v>
      </c>
      <c r="K734" s="2">
        <v>2</v>
      </c>
      <c r="L734" s="2"/>
    </row>
    <row r="735" spans="1:12" x14ac:dyDescent="0.35">
      <c r="A735" s="2" t="s">
        <v>180</v>
      </c>
      <c r="B735" s="2" t="s">
        <v>807</v>
      </c>
      <c r="C735" s="2" t="s">
        <v>141</v>
      </c>
      <c r="D735" s="2" t="s">
        <v>31</v>
      </c>
      <c r="E735" s="2">
        <v>1</v>
      </c>
      <c r="F735" s="20">
        <v>1.498</v>
      </c>
      <c r="G735" s="2" t="s">
        <v>207</v>
      </c>
      <c r="H735" s="2">
        <v>2566.8200000000002</v>
      </c>
      <c r="I735" s="2" t="s">
        <v>777</v>
      </c>
      <c r="J735" s="5">
        <v>2566.8200000000002</v>
      </c>
      <c r="K735" s="2">
        <v>2</v>
      </c>
      <c r="L735" s="2"/>
    </row>
    <row r="736" spans="1:12" x14ac:dyDescent="0.35">
      <c r="A736" s="2" t="s">
        <v>180</v>
      </c>
      <c r="B736" s="2" t="s">
        <v>807</v>
      </c>
      <c r="C736" s="2" t="s">
        <v>141</v>
      </c>
      <c r="D736" s="2" t="s">
        <v>31</v>
      </c>
      <c r="E736" s="2">
        <v>1</v>
      </c>
      <c r="F736" s="20">
        <v>1.498</v>
      </c>
      <c r="G736" s="2" t="s">
        <v>42</v>
      </c>
      <c r="H736" s="2">
        <v>449.54199999999997</v>
      </c>
      <c r="I736" s="2" t="s">
        <v>777</v>
      </c>
      <c r="J736" s="5">
        <v>5282.21</v>
      </c>
      <c r="K736" s="2">
        <v>2</v>
      </c>
      <c r="L736" s="2"/>
    </row>
    <row r="737" spans="1:12" x14ac:dyDescent="0.35">
      <c r="A737" s="2" t="s">
        <v>180</v>
      </c>
      <c r="B737" s="2" t="s">
        <v>807</v>
      </c>
      <c r="C737" s="2" t="s">
        <v>141</v>
      </c>
      <c r="D737" s="2" t="s">
        <v>29</v>
      </c>
      <c r="E737" s="2">
        <v>2</v>
      </c>
      <c r="F737" s="20">
        <v>1.5</v>
      </c>
      <c r="G737" s="2" t="s">
        <v>206</v>
      </c>
      <c r="H737" s="2">
        <v>1</v>
      </c>
      <c r="I737" s="2" t="s">
        <v>749</v>
      </c>
      <c r="J737" s="5">
        <v>3.2</v>
      </c>
      <c r="K737" s="2">
        <v>2</v>
      </c>
      <c r="L737" s="2"/>
    </row>
    <row r="738" spans="1:12" x14ac:dyDescent="0.35">
      <c r="A738" s="2" t="s">
        <v>180</v>
      </c>
      <c r="B738" s="2" t="s">
        <v>807</v>
      </c>
      <c r="C738" s="2" t="s">
        <v>141</v>
      </c>
      <c r="D738" s="2" t="s">
        <v>29</v>
      </c>
      <c r="E738" s="2">
        <v>2</v>
      </c>
      <c r="F738" s="20">
        <v>1.5</v>
      </c>
      <c r="G738" s="2" t="s">
        <v>207</v>
      </c>
      <c r="H738" s="2">
        <v>2701.92</v>
      </c>
      <c r="I738" s="2" t="s">
        <v>777</v>
      </c>
      <c r="J738" s="5">
        <v>2701.92</v>
      </c>
      <c r="K738" s="2">
        <v>2</v>
      </c>
      <c r="L738" s="2"/>
    </row>
    <row r="739" spans="1:12" x14ac:dyDescent="0.35">
      <c r="A739" s="2" t="s">
        <v>180</v>
      </c>
      <c r="B739" s="2" t="s">
        <v>807</v>
      </c>
      <c r="C739" s="2" t="s">
        <v>141</v>
      </c>
      <c r="D739" s="2" t="s">
        <v>29</v>
      </c>
      <c r="E739" s="2">
        <v>2</v>
      </c>
      <c r="F739" s="20">
        <v>1.5</v>
      </c>
      <c r="G739" s="2" t="s">
        <v>208</v>
      </c>
      <c r="H739" s="2">
        <v>22.5</v>
      </c>
      <c r="I739" s="2" t="s">
        <v>760</v>
      </c>
      <c r="J739" s="5">
        <v>340.66</v>
      </c>
      <c r="K739" s="2">
        <v>2</v>
      </c>
      <c r="L739" s="2"/>
    </row>
    <row r="740" spans="1:12" x14ac:dyDescent="0.35">
      <c r="A740" s="2" t="s">
        <v>180</v>
      </c>
      <c r="B740" s="2" t="s">
        <v>807</v>
      </c>
      <c r="C740" s="2" t="s">
        <v>141</v>
      </c>
      <c r="D740" s="2" t="s">
        <v>29</v>
      </c>
      <c r="E740" s="2">
        <v>2</v>
      </c>
      <c r="F740" s="20">
        <v>1.5</v>
      </c>
      <c r="G740" s="2" t="s">
        <v>210</v>
      </c>
      <c r="H740" s="2">
        <v>0.35</v>
      </c>
      <c r="I740" s="2" t="s">
        <v>760</v>
      </c>
      <c r="J740" s="5">
        <v>0.72</v>
      </c>
      <c r="K740" s="2">
        <v>2</v>
      </c>
      <c r="L740" s="2"/>
    </row>
    <row r="741" spans="1:12" x14ac:dyDescent="0.35">
      <c r="A741" s="2" t="s">
        <v>180</v>
      </c>
      <c r="B741" s="2" t="s">
        <v>807</v>
      </c>
      <c r="C741" s="2" t="s">
        <v>141</v>
      </c>
      <c r="D741" s="2" t="s">
        <v>29</v>
      </c>
      <c r="E741" s="2">
        <v>2</v>
      </c>
      <c r="F741" s="20">
        <v>1.5</v>
      </c>
      <c r="G741" s="2" t="s">
        <v>209</v>
      </c>
      <c r="H741" s="2">
        <v>5.0000000000000001E-3</v>
      </c>
      <c r="I741" s="2" t="s">
        <v>760</v>
      </c>
      <c r="J741" s="5">
        <v>0.27</v>
      </c>
      <c r="K741" s="2">
        <v>2</v>
      </c>
      <c r="L741" s="2"/>
    </row>
    <row r="742" spans="1:12" x14ac:dyDescent="0.35">
      <c r="A742" s="2" t="s">
        <v>180</v>
      </c>
      <c r="B742" s="2" t="s">
        <v>807</v>
      </c>
      <c r="C742" s="2" t="s">
        <v>141</v>
      </c>
      <c r="D742" s="2" t="s">
        <v>29</v>
      </c>
      <c r="E742" s="2">
        <v>3</v>
      </c>
      <c r="F742" s="20">
        <v>7.1999999999999995E-2</v>
      </c>
      <c r="G742" s="2" t="s">
        <v>207</v>
      </c>
      <c r="H742" s="2">
        <v>126.09</v>
      </c>
      <c r="I742" s="2" t="s">
        <v>777</v>
      </c>
      <c r="J742" s="5">
        <v>126.09</v>
      </c>
      <c r="K742" s="2">
        <v>2</v>
      </c>
      <c r="L742" s="2"/>
    </row>
    <row r="743" spans="1:12" x14ac:dyDescent="0.35">
      <c r="A743" s="2" t="s">
        <v>180</v>
      </c>
      <c r="B743" s="2" t="s">
        <v>807</v>
      </c>
      <c r="C743" s="2" t="s">
        <v>141</v>
      </c>
      <c r="D743" s="2" t="s">
        <v>29</v>
      </c>
      <c r="E743" s="2">
        <v>3</v>
      </c>
      <c r="F743" s="20">
        <v>7.1999999999999995E-2</v>
      </c>
      <c r="G743" s="2" t="s">
        <v>206</v>
      </c>
      <c r="H743" s="2">
        <v>120</v>
      </c>
      <c r="I743" s="2" t="s">
        <v>749</v>
      </c>
      <c r="J743" s="5">
        <v>383.83</v>
      </c>
      <c r="K743" s="2">
        <v>2</v>
      </c>
      <c r="L743" s="2"/>
    </row>
    <row r="744" spans="1:12" x14ac:dyDescent="0.35">
      <c r="A744" s="2" t="s">
        <v>180</v>
      </c>
      <c r="B744" s="2" t="s">
        <v>807</v>
      </c>
      <c r="C744" s="2" t="s">
        <v>141</v>
      </c>
      <c r="D744" s="2" t="s">
        <v>29</v>
      </c>
      <c r="E744" s="2">
        <v>3</v>
      </c>
      <c r="F744" s="20">
        <v>7.1999999999999995E-2</v>
      </c>
      <c r="G744" s="2" t="s">
        <v>209</v>
      </c>
      <c r="H744" s="2">
        <v>0.6</v>
      </c>
      <c r="I744" s="2" t="s">
        <v>760</v>
      </c>
      <c r="J744" s="5">
        <v>31.99</v>
      </c>
      <c r="K744" s="2">
        <v>2</v>
      </c>
      <c r="L744" s="2"/>
    </row>
    <row r="745" spans="1:12" x14ac:dyDescent="0.35">
      <c r="A745" s="2" t="s">
        <v>180</v>
      </c>
      <c r="B745" s="2" t="s">
        <v>807</v>
      </c>
      <c r="C745" s="2" t="s">
        <v>141</v>
      </c>
      <c r="D745" s="2" t="s">
        <v>29</v>
      </c>
      <c r="E745" s="2">
        <v>3</v>
      </c>
      <c r="F745" s="20">
        <v>7.1999999999999995E-2</v>
      </c>
      <c r="G745" s="2" t="s">
        <v>210</v>
      </c>
      <c r="H745" s="2">
        <v>42</v>
      </c>
      <c r="I745" s="2" t="s">
        <v>760</v>
      </c>
      <c r="J745" s="5">
        <v>86.87</v>
      </c>
      <c r="K745" s="2">
        <v>2</v>
      </c>
      <c r="L745" s="2"/>
    </row>
    <row r="746" spans="1:12" x14ac:dyDescent="0.35">
      <c r="A746" s="2" t="s">
        <v>180</v>
      </c>
      <c r="B746" s="2" t="s">
        <v>807</v>
      </c>
      <c r="C746" s="2" t="s">
        <v>141</v>
      </c>
      <c r="D746" s="2" t="s">
        <v>29</v>
      </c>
      <c r="E746" s="2">
        <v>3</v>
      </c>
      <c r="F746" s="20">
        <v>7.1999999999999995E-2</v>
      </c>
      <c r="G746" s="2" t="s">
        <v>208</v>
      </c>
      <c r="H746" s="2">
        <v>1.05</v>
      </c>
      <c r="I746" s="2" t="s">
        <v>760</v>
      </c>
      <c r="J746" s="5">
        <v>15.9</v>
      </c>
      <c r="K746" s="2">
        <v>2</v>
      </c>
      <c r="L746" s="2"/>
    </row>
    <row r="747" spans="1:12" x14ac:dyDescent="0.35">
      <c r="A747" s="2" t="s">
        <v>185</v>
      </c>
      <c r="B747" s="2" t="s">
        <v>186</v>
      </c>
      <c r="C747" s="2" t="s">
        <v>141</v>
      </c>
      <c r="D747" s="2" t="s">
        <v>29</v>
      </c>
      <c r="E747" s="2">
        <v>2</v>
      </c>
      <c r="F747" s="20">
        <v>0.377</v>
      </c>
      <c r="G747" s="2" t="s">
        <v>212</v>
      </c>
      <c r="H747" s="2">
        <v>3.04</v>
      </c>
      <c r="I747" s="2" t="s">
        <v>766</v>
      </c>
      <c r="J747" s="5">
        <v>43.29</v>
      </c>
      <c r="K747" s="2">
        <v>3</v>
      </c>
      <c r="L747" s="2"/>
    </row>
    <row r="748" spans="1:12" x14ac:dyDescent="0.35">
      <c r="A748" s="2" t="s">
        <v>185</v>
      </c>
      <c r="B748" s="2" t="s">
        <v>186</v>
      </c>
      <c r="C748" s="2" t="s">
        <v>141</v>
      </c>
      <c r="D748" s="2" t="s">
        <v>29</v>
      </c>
      <c r="E748" s="2">
        <v>2</v>
      </c>
      <c r="F748" s="20">
        <v>0.377</v>
      </c>
      <c r="G748" s="2" t="s">
        <v>206</v>
      </c>
      <c r="H748" s="2">
        <v>628</v>
      </c>
      <c r="I748" s="2" t="s">
        <v>749</v>
      </c>
      <c r="J748" s="5">
        <v>1916.35</v>
      </c>
      <c r="K748" s="2">
        <v>3</v>
      </c>
      <c r="L748" s="2"/>
    </row>
    <row r="749" spans="1:12" x14ac:dyDescent="0.35">
      <c r="A749" s="2" t="s">
        <v>185</v>
      </c>
      <c r="B749" s="2" t="s">
        <v>186</v>
      </c>
      <c r="C749" s="2" t="s">
        <v>141</v>
      </c>
      <c r="D749" s="2" t="s">
        <v>29</v>
      </c>
      <c r="E749" s="2">
        <v>2</v>
      </c>
      <c r="F749" s="20">
        <v>0.377</v>
      </c>
      <c r="G749" s="2" t="s">
        <v>42</v>
      </c>
      <c r="H749" s="2">
        <v>278.53800000000001</v>
      </c>
      <c r="I749" s="2" t="s">
        <v>749</v>
      </c>
      <c r="J749" s="5">
        <v>3122.36</v>
      </c>
      <c r="K749" s="2">
        <v>3</v>
      </c>
      <c r="L749" s="2"/>
    </row>
    <row r="750" spans="1:12" x14ac:dyDescent="0.35">
      <c r="A750" s="2" t="s">
        <v>185</v>
      </c>
      <c r="B750" s="2" t="s">
        <v>186</v>
      </c>
      <c r="C750" s="2" t="s">
        <v>141</v>
      </c>
      <c r="D750" s="2" t="s">
        <v>29</v>
      </c>
      <c r="E750" s="2">
        <v>2</v>
      </c>
      <c r="F750" s="20">
        <v>0.377</v>
      </c>
      <c r="G750" s="2" t="s">
        <v>211</v>
      </c>
      <c r="H750" s="2">
        <v>12</v>
      </c>
      <c r="I750" s="2" t="s">
        <v>780</v>
      </c>
      <c r="J750" s="5">
        <v>3034.38</v>
      </c>
      <c r="K750" s="2">
        <v>3</v>
      </c>
      <c r="L750" s="2"/>
    </row>
    <row r="751" spans="1:12" x14ac:dyDescent="0.35">
      <c r="A751" s="2" t="s">
        <v>185</v>
      </c>
      <c r="B751" s="2" t="s">
        <v>186</v>
      </c>
      <c r="C751" s="2" t="s">
        <v>141</v>
      </c>
      <c r="D751" s="2" t="s">
        <v>29</v>
      </c>
      <c r="E751" s="2">
        <v>2</v>
      </c>
      <c r="F751" s="20">
        <v>0.377</v>
      </c>
      <c r="G751" s="2" t="s">
        <v>207</v>
      </c>
      <c r="H751" s="2">
        <v>653.01</v>
      </c>
      <c r="I751" s="2" t="s">
        <v>777</v>
      </c>
      <c r="J751" s="5">
        <v>653.01</v>
      </c>
      <c r="K751" s="2">
        <v>3</v>
      </c>
      <c r="L751" s="2"/>
    </row>
    <row r="752" spans="1:12" x14ac:dyDescent="0.35">
      <c r="A752" s="2" t="s">
        <v>185</v>
      </c>
      <c r="B752" s="2" t="s">
        <v>186</v>
      </c>
      <c r="C752" s="2" t="s">
        <v>141</v>
      </c>
      <c r="D752" s="2" t="s">
        <v>29</v>
      </c>
      <c r="E752" s="2">
        <v>2</v>
      </c>
      <c r="F752" s="20">
        <v>0.377</v>
      </c>
      <c r="G752" s="2" t="s">
        <v>209</v>
      </c>
      <c r="H752" s="2">
        <v>3.14</v>
      </c>
      <c r="I752" s="2" t="s">
        <v>760</v>
      </c>
      <c r="J752" s="5">
        <v>159.69999999999999</v>
      </c>
      <c r="K752" s="2">
        <v>3</v>
      </c>
      <c r="L752" s="2"/>
    </row>
    <row r="753" spans="1:12" x14ac:dyDescent="0.35">
      <c r="A753" s="2" t="s">
        <v>185</v>
      </c>
      <c r="B753" s="2" t="s">
        <v>186</v>
      </c>
      <c r="C753" s="2" t="s">
        <v>141</v>
      </c>
      <c r="D753" s="2" t="s">
        <v>29</v>
      </c>
      <c r="E753" s="2">
        <v>2</v>
      </c>
      <c r="F753" s="20">
        <v>0.377</v>
      </c>
      <c r="G753" s="2" t="s">
        <v>210</v>
      </c>
      <c r="H753" s="2">
        <v>219.8</v>
      </c>
      <c r="I753" s="2" t="s">
        <v>760</v>
      </c>
      <c r="J753" s="5">
        <v>433.71</v>
      </c>
      <c r="K753" s="2">
        <v>3</v>
      </c>
      <c r="L753" s="2"/>
    </row>
    <row r="754" spans="1:12" x14ac:dyDescent="0.35">
      <c r="A754" s="2" t="s">
        <v>185</v>
      </c>
      <c r="B754" s="2" t="s">
        <v>186</v>
      </c>
      <c r="C754" s="2" t="s">
        <v>141</v>
      </c>
      <c r="D754" s="2" t="s">
        <v>29</v>
      </c>
      <c r="E754" s="2">
        <v>2</v>
      </c>
      <c r="F754" s="20">
        <v>0.377</v>
      </c>
      <c r="G754" s="2" t="s">
        <v>208</v>
      </c>
      <c r="H754" s="2">
        <v>5.7</v>
      </c>
      <c r="I754" s="2" t="s">
        <v>760</v>
      </c>
      <c r="J754" s="5">
        <v>82.33</v>
      </c>
      <c r="K754" s="2">
        <v>3</v>
      </c>
      <c r="L754" s="2"/>
    </row>
    <row r="755" spans="1:12" x14ac:dyDescent="0.35">
      <c r="A755" s="2" t="s">
        <v>187</v>
      </c>
      <c r="B755" s="2" t="s">
        <v>188</v>
      </c>
      <c r="C755" s="2" t="s">
        <v>176</v>
      </c>
      <c r="D755" s="2" t="s">
        <v>29</v>
      </c>
      <c r="E755" s="2">
        <v>1</v>
      </c>
      <c r="F755" s="20">
        <v>0.19600000000000001</v>
      </c>
      <c r="G755" s="2" t="s">
        <v>210</v>
      </c>
      <c r="H755" s="2">
        <v>114.1</v>
      </c>
      <c r="I755" s="2" t="s">
        <v>760</v>
      </c>
      <c r="J755" s="5">
        <v>236</v>
      </c>
      <c r="K755" s="2">
        <v>5</v>
      </c>
      <c r="L755" s="2"/>
    </row>
    <row r="756" spans="1:12" x14ac:dyDescent="0.35">
      <c r="A756" s="2" t="s">
        <v>187</v>
      </c>
      <c r="B756" s="2" t="s">
        <v>188</v>
      </c>
      <c r="C756" s="2" t="s">
        <v>176</v>
      </c>
      <c r="D756" s="2" t="s">
        <v>29</v>
      </c>
      <c r="E756" s="2">
        <v>1</v>
      </c>
      <c r="F756" s="20">
        <v>0.19600000000000001</v>
      </c>
      <c r="G756" s="2" t="s">
        <v>209</v>
      </c>
      <c r="H756" s="2">
        <v>1.63</v>
      </c>
      <c r="I756" s="2" t="s">
        <v>760</v>
      </c>
      <c r="J756" s="5">
        <v>86.9</v>
      </c>
      <c r="K756" s="2">
        <v>5</v>
      </c>
      <c r="L756" s="2"/>
    </row>
    <row r="757" spans="1:12" x14ac:dyDescent="0.35">
      <c r="A757" s="2" t="s">
        <v>187</v>
      </c>
      <c r="B757" s="2" t="s">
        <v>188</v>
      </c>
      <c r="C757" s="2" t="s">
        <v>176</v>
      </c>
      <c r="D757" s="2" t="s">
        <v>29</v>
      </c>
      <c r="E757" s="2">
        <v>1</v>
      </c>
      <c r="F757" s="20">
        <v>0.19600000000000001</v>
      </c>
      <c r="G757" s="2" t="s">
        <v>208</v>
      </c>
      <c r="H757" s="2">
        <v>3</v>
      </c>
      <c r="I757" s="2" t="s">
        <v>760</v>
      </c>
      <c r="J757" s="5">
        <v>45.42</v>
      </c>
      <c r="K757" s="2">
        <v>5</v>
      </c>
      <c r="L757" s="2"/>
    </row>
    <row r="758" spans="1:12" x14ac:dyDescent="0.35">
      <c r="A758" s="2" t="s">
        <v>187</v>
      </c>
      <c r="B758" s="2" t="s">
        <v>188</v>
      </c>
      <c r="C758" s="2" t="s">
        <v>176</v>
      </c>
      <c r="D758" s="2" t="s">
        <v>29</v>
      </c>
      <c r="E758" s="2">
        <v>1</v>
      </c>
      <c r="F758" s="20">
        <v>0.19600000000000001</v>
      </c>
      <c r="G758" s="2" t="s">
        <v>206</v>
      </c>
      <c r="H758" s="2">
        <v>326</v>
      </c>
      <c r="I758" s="2" t="s">
        <v>749</v>
      </c>
      <c r="J758" s="5">
        <v>1042.75</v>
      </c>
      <c r="K758" s="2">
        <v>5</v>
      </c>
      <c r="L758" s="2"/>
    </row>
    <row r="759" spans="1:12" x14ac:dyDescent="0.35">
      <c r="A759" s="2" t="s">
        <v>187</v>
      </c>
      <c r="B759" s="2" t="s">
        <v>188</v>
      </c>
      <c r="C759" s="2" t="s">
        <v>176</v>
      </c>
      <c r="D759" s="2" t="s">
        <v>29</v>
      </c>
      <c r="E759" s="2">
        <v>1</v>
      </c>
      <c r="F759" s="20">
        <v>0.19600000000000001</v>
      </c>
      <c r="G759" s="2" t="s">
        <v>207</v>
      </c>
      <c r="H759" s="2">
        <v>360.26</v>
      </c>
      <c r="I759" s="2" t="s">
        <v>777</v>
      </c>
      <c r="J759" s="5">
        <v>360.26</v>
      </c>
      <c r="K759" s="2">
        <v>5</v>
      </c>
      <c r="L759" s="2"/>
    </row>
    <row r="760" spans="1:12" x14ac:dyDescent="0.35">
      <c r="A760" s="2" t="s">
        <v>187</v>
      </c>
      <c r="B760" s="2" t="s">
        <v>188</v>
      </c>
      <c r="C760" s="2" t="s">
        <v>176</v>
      </c>
      <c r="D760" s="2" t="s">
        <v>29</v>
      </c>
      <c r="E760" s="2">
        <v>1</v>
      </c>
      <c r="F760" s="20">
        <v>0.19600000000000001</v>
      </c>
      <c r="G760" s="2" t="s">
        <v>42</v>
      </c>
      <c r="H760" s="2">
        <v>251.90199999999999</v>
      </c>
      <c r="I760" s="2" t="s">
        <v>774</v>
      </c>
      <c r="J760" s="5">
        <v>2959.9</v>
      </c>
      <c r="K760" s="2">
        <v>5</v>
      </c>
      <c r="L760" s="2"/>
    </row>
    <row r="761" spans="1:12" x14ac:dyDescent="0.35">
      <c r="A761" s="2" t="s">
        <v>187</v>
      </c>
      <c r="B761" s="2" t="s">
        <v>188</v>
      </c>
      <c r="C761" s="2" t="s">
        <v>176</v>
      </c>
      <c r="D761" s="2" t="s">
        <v>29</v>
      </c>
      <c r="E761" s="2">
        <v>1</v>
      </c>
      <c r="F761" s="20">
        <v>0.19600000000000001</v>
      </c>
      <c r="G761" s="2" t="s">
        <v>211</v>
      </c>
      <c r="H761" s="2">
        <v>12</v>
      </c>
      <c r="I761" s="2" t="s">
        <v>780</v>
      </c>
      <c r="J761" s="5">
        <v>2548.88</v>
      </c>
      <c r="K761" s="2">
        <v>5</v>
      </c>
      <c r="L761" s="2"/>
    </row>
    <row r="762" spans="1:12" x14ac:dyDescent="0.35">
      <c r="A762" s="2" t="s">
        <v>187</v>
      </c>
      <c r="B762" s="2" t="s">
        <v>188</v>
      </c>
      <c r="C762" s="2" t="s">
        <v>176</v>
      </c>
      <c r="D762" s="2" t="s">
        <v>31</v>
      </c>
      <c r="E762" s="2">
        <v>1</v>
      </c>
      <c r="F762" s="20">
        <v>8.6869999999999994</v>
      </c>
      <c r="G762" s="2" t="s">
        <v>42</v>
      </c>
      <c r="H762" s="2">
        <v>260.12099999999998</v>
      </c>
      <c r="I762" s="2" t="s">
        <v>774</v>
      </c>
      <c r="J762" s="5">
        <v>3056.48</v>
      </c>
      <c r="K762" s="2">
        <v>5</v>
      </c>
      <c r="L762" s="2"/>
    </row>
    <row r="763" spans="1:12" x14ac:dyDescent="0.35">
      <c r="A763" s="2" t="s">
        <v>187</v>
      </c>
      <c r="B763" s="2" t="s">
        <v>188</v>
      </c>
      <c r="C763" s="2" t="s">
        <v>176</v>
      </c>
      <c r="D763" s="2" t="s">
        <v>31</v>
      </c>
      <c r="E763" s="2">
        <v>1</v>
      </c>
      <c r="F763" s="20">
        <v>8.6869999999999994</v>
      </c>
      <c r="G763" s="2" t="s">
        <v>207</v>
      </c>
      <c r="H763" s="2">
        <v>14870.47</v>
      </c>
      <c r="I763" s="2" t="s">
        <v>777</v>
      </c>
      <c r="J763" s="5">
        <v>14870.47</v>
      </c>
      <c r="K763" s="2">
        <v>5</v>
      </c>
      <c r="L763" s="2"/>
    </row>
    <row r="764" spans="1:12" x14ac:dyDescent="0.35">
      <c r="A764" s="2" t="s">
        <v>189</v>
      </c>
      <c r="B764" s="2" t="s">
        <v>190</v>
      </c>
      <c r="C764" s="2" t="s">
        <v>176</v>
      </c>
      <c r="D764" s="2" t="s">
        <v>29</v>
      </c>
      <c r="E764" s="2">
        <v>1</v>
      </c>
      <c r="F764" s="20">
        <v>0.78300000000000003</v>
      </c>
      <c r="G764" s="2" t="s">
        <v>208</v>
      </c>
      <c r="H764" s="2">
        <v>11.7</v>
      </c>
      <c r="I764" s="2" t="s">
        <v>760</v>
      </c>
      <c r="J764" s="5">
        <v>177.15</v>
      </c>
      <c r="K764" s="2">
        <v>3</v>
      </c>
      <c r="L764" s="2"/>
    </row>
    <row r="765" spans="1:12" x14ac:dyDescent="0.35">
      <c r="A765" s="2" t="s">
        <v>189</v>
      </c>
      <c r="B765" s="2" t="s">
        <v>190</v>
      </c>
      <c r="C765" s="2" t="s">
        <v>176</v>
      </c>
      <c r="D765" s="2" t="s">
        <v>29</v>
      </c>
      <c r="E765" s="2">
        <v>1</v>
      </c>
      <c r="F765" s="20">
        <v>0.78300000000000003</v>
      </c>
      <c r="G765" s="2" t="s">
        <v>209</v>
      </c>
      <c r="H765" s="2">
        <v>6.52</v>
      </c>
      <c r="I765" s="2" t="s">
        <v>760</v>
      </c>
      <c r="J765" s="5">
        <v>347.6</v>
      </c>
      <c r="K765" s="2">
        <v>3</v>
      </c>
      <c r="L765" s="2"/>
    </row>
    <row r="766" spans="1:12" x14ac:dyDescent="0.35">
      <c r="A766" s="2" t="s">
        <v>189</v>
      </c>
      <c r="B766" s="2" t="s">
        <v>190</v>
      </c>
      <c r="C766" s="2" t="s">
        <v>176</v>
      </c>
      <c r="D766" s="2" t="s">
        <v>29</v>
      </c>
      <c r="E766" s="2">
        <v>1</v>
      </c>
      <c r="F766" s="20">
        <v>0.78300000000000003</v>
      </c>
      <c r="G766" s="2" t="s">
        <v>210</v>
      </c>
      <c r="H766" s="2">
        <v>456.4</v>
      </c>
      <c r="I766" s="2" t="s">
        <v>760</v>
      </c>
      <c r="J766" s="5">
        <v>943.98</v>
      </c>
      <c r="K766" s="2">
        <v>3</v>
      </c>
      <c r="L766" s="2"/>
    </row>
    <row r="767" spans="1:12" x14ac:dyDescent="0.35">
      <c r="A767" s="2" t="s">
        <v>189</v>
      </c>
      <c r="B767" s="2" t="s">
        <v>190</v>
      </c>
      <c r="C767" s="2" t="s">
        <v>176</v>
      </c>
      <c r="D767" s="2" t="s">
        <v>29</v>
      </c>
      <c r="E767" s="2">
        <v>1</v>
      </c>
      <c r="F767" s="20">
        <v>0.78300000000000003</v>
      </c>
      <c r="G767" s="2" t="s">
        <v>206</v>
      </c>
      <c r="H767" s="2">
        <v>1304</v>
      </c>
      <c r="I767" s="2" t="s">
        <v>749</v>
      </c>
      <c r="J767" s="5">
        <v>4171</v>
      </c>
      <c r="K767" s="2">
        <v>3</v>
      </c>
      <c r="L767" s="2"/>
    </row>
    <row r="768" spans="1:12" x14ac:dyDescent="0.35">
      <c r="A768" s="2" t="s">
        <v>189</v>
      </c>
      <c r="B768" s="2" t="s">
        <v>190</v>
      </c>
      <c r="C768" s="2" t="s">
        <v>176</v>
      </c>
      <c r="D768" s="2" t="s">
        <v>29</v>
      </c>
      <c r="E768" s="2">
        <v>1</v>
      </c>
      <c r="F768" s="20">
        <v>0.78300000000000003</v>
      </c>
      <c r="G768" s="2" t="s">
        <v>211</v>
      </c>
      <c r="H768" s="2">
        <v>10</v>
      </c>
      <c r="I768" s="2" t="s">
        <v>780</v>
      </c>
      <c r="J768" s="5">
        <v>2548.88</v>
      </c>
      <c r="K768" s="2">
        <v>3</v>
      </c>
      <c r="L768" s="2"/>
    </row>
    <row r="769" spans="1:12" x14ac:dyDescent="0.35">
      <c r="A769" s="2" t="s">
        <v>189</v>
      </c>
      <c r="B769" s="2" t="s">
        <v>190</v>
      </c>
      <c r="C769" s="2" t="s">
        <v>176</v>
      </c>
      <c r="D769" s="2" t="s">
        <v>29</v>
      </c>
      <c r="E769" s="2">
        <v>1</v>
      </c>
      <c r="F769" s="20">
        <v>0.78300000000000003</v>
      </c>
      <c r="G769" s="2" t="s">
        <v>207</v>
      </c>
      <c r="H769" s="2">
        <v>1405</v>
      </c>
      <c r="I769" s="2" t="s">
        <v>777</v>
      </c>
      <c r="J769" s="5">
        <v>1405</v>
      </c>
      <c r="K769" s="2">
        <v>3</v>
      </c>
      <c r="L769" s="2"/>
    </row>
    <row r="770" spans="1:12" x14ac:dyDescent="0.35">
      <c r="A770" s="2" t="s">
        <v>189</v>
      </c>
      <c r="B770" s="2" t="s">
        <v>190</v>
      </c>
      <c r="C770" s="2" t="s">
        <v>176</v>
      </c>
      <c r="D770" s="2" t="s">
        <v>29</v>
      </c>
      <c r="E770" s="2">
        <v>1</v>
      </c>
      <c r="F770" s="20">
        <v>0.78300000000000003</v>
      </c>
      <c r="G770" s="2" t="s">
        <v>42</v>
      </c>
      <c r="H770" s="2">
        <v>241.69</v>
      </c>
      <c r="I770" s="2" t="s">
        <v>749</v>
      </c>
      <c r="J770" s="5">
        <v>2839.9</v>
      </c>
      <c r="K770" s="2">
        <v>3</v>
      </c>
      <c r="L770" s="2"/>
    </row>
    <row r="771" spans="1:12" x14ac:dyDescent="0.35">
      <c r="A771" s="2" t="s">
        <v>189</v>
      </c>
      <c r="B771" s="2" t="s">
        <v>190</v>
      </c>
      <c r="C771" s="2" t="s">
        <v>176</v>
      </c>
      <c r="D771" s="2" t="s">
        <v>29</v>
      </c>
      <c r="E771" s="2">
        <v>2</v>
      </c>
      <c r="F771" s="20">
        <v>1.7589999999999999</v>
      </c>
      <c r="G771" s="2" t="s">
        <v>206</v>
      </c>
      <c r="H771" s="2">
        <v>1954</v>
      </c>
      <c r="I771" s="2" t="s">
        <v>749</v>
      </c>
      <c r="J771" s="5">
        <v>6250.11</v>
      </c>
      <c r="K771" s="2">
        <v>3</v>
      </c>
      <c r="L771" s="2"/>
    </row>
    <row r="772" spans="1:12" x14ac:dyDescent="0.35">
      <c r="A772" s="2" t="s">
        <v>189</v>
      </c>
      <c r="B772" s="2" t="s">
        <v>190</v>
      </c>
      <c r="C772" s="2" t="s">
        <v>176</v>
      </c>
      <c r="D772" s="2" t="s">
        <v>29</v>
      </c>
      <c r="E772" s="2">
        <v>2</v>
      </c>
      <c r="F772" s="20">
        <v>1.7589999999999999</v>
      </c>
      <c r="G772" s="2" t="s">
        <v>42</v>
      </c>
      <c r="H772" s="2">
        <v>371.67500000000001</v>
      </c>
      <c r="I772" s="2" t="s">
        <v>749</v>
      </c>
      <c r="J772" s="5">
        <v>4367.26</v>
      </c>
      <c r="K772" s="2">
        <v>3</v>
      </c>
      <c r="L772" s="2"/>
    </row>
    <row r="773" spans="1:12" x14ac:dyDescent="0.35">
      <c r="A773" s="2" t="s">
        <v>189</v>
      </c>
      <c r="B773" s="2" t="s">
        <v>190</v>
      </c>
      <c r="C773" s="2" t="s">
        <v>176</v>
      </c>
      <c r="D773" s="2" t="s">
        <v>29</v>
      </c>
      <c r="E773" s="2">
        <v>2</v>
      </c>
      <c r="F773" s="20">
        <v>1.7589999999999999</v>
      </c>
      <c r="G773" s="2" t="s">
        <v>207</v>
      </c>
      <c r="H773" s="2">
        <v>3170.25</v>
      </c>
      <c r="I773" s="2" t="s">
        <v>777</v>
      </c>
      <c r="J773" s="5">
        <v>3170.25</v>
      </c>
      <c r="K773" s="2">
        <v>3</v>
      </c>
      <c r="L773" s="2"/>
    </row>
    <row r="774" spans="1:12" x14ac:dyDescent="0.35">
      <c r="A774" s="2" t="s">
        <v>189</v>
      </c>
      <c r="B774" s="2" t="s">
        <v>190</v>
      </c>
      <c r="C774" s="2" t="s">
        <v>176</v>
      </c>
      <c r="D774" s="2" t="s">
        <v>29</v>
      </c>
      <c r="E774" s="2">
        <v>2</v>
      </c>
      <c r="F774" s="20">
        <v>1.7589999999999999</v>
      </c>
      <c r="G774" s="2" t="s">
        <v>210</v>
      </c>
      <c r="H774" s="2">
        <v>683.9</v>
      </c>
      <c r="I774" s="2" t="s">
        <v>760</v>
      </c>
      <c r="J774" s="5">
        <v>1414.52</v>
      </c>
      <c r="K774" s="2">
        <v>3</v>
      </c>
      <c r="L774" s="2"/>
    </row>
    <row r="775" spans="1:12" x14ac:dyDescent="0.35">
      <c r="A775" s="2" t="s">
        <v>189</v>
      </c>
      <c r="B775" s="2" t="s">
        <v>190</v>
      </c>
      <c r="C775" s="2" t="s">
        <v>176</v>
      </c>
      <c r="D775" s="2" t="s">
        <v>29</v>
      </c>
      <c r="E775" s="2">
        <v>2</v>
      </c>
      <c r="F775" s="20">
        <v>1.7589999999999999</v>
      </c>
      <c r="G775" s="2" t="s">
        <v>209</v>
      </c>
      <c r="H775" s="2">
        <v>9.77</v>
      </c>
      <c r="I775" s="2" t="s">
        <v>760</v>
      </c>
      <c r="J775" s="5">
        <v>520.86</v>
      </c>
      <c r="K775" s="2">
        <v>3</v>
      </c>
      <c r="L775" s="2"/>
    </row>
    <row r="776" spans="1:12" x14ac:dyDescent="0.35">
      <c r="A776" s="2" t="s">
        <v>189</v>
      </c>
      <c r="B776" s="2" t="s">
        <v>190</v>
      </c>
      <c r="C776" s="2" t="s">
        <v>176</v>
      </c>
      <c r="D776" s="2" t="s">
        <v>29</v>
      </c>
      <c r="E776" s="2">
        <v>2</v>
      </c>
      <c r="F776" s="20">
        <v>1.7589999999999999</v>
      </c>
      <c r="G776" s="2" t="s">
        <v>208</v>
      </c>
      <c r="H776" s="2">
        <v>26.4</v>
      </c>
      <c r="I776" s="2" t="s">
        <v>760</v>
      </c>
      <c r="J776" s="5">
        <v>399.71</v>
      </c>
      <c r="K776" s="2">
        <v>3</v>
      </c>
      <c r="L776" s="2"/>
    </row>
    <row r="777" spans="1:12" x14ac:dyDescent="0.35">
      <c r="A777" s="2" t="s">
        <v>191</v>
      </c>
      <c r="B777" s="2" t="s">
        <v>192</v>
      </c>
      <c r="C777" s="2" t="s">
        <v>63</v>
      </c>
      <c r="D777" s="2" t="s">
        <v>31</v>
      </c>
      <c r="E777" s="2">
        <v>1</v>
      </c>
      <c r="F777" s="20">
        <v>0.54700000000000004</v>
      </c>
      <c r="G777" s="2" t="s">
        <v>207</v>
      </c>
      <c r="H777" s="2">
        <v>941.17</v>
      </c>
      <c r="I777" s="2" t="s">
        <v>777</v>
      </c>
      <c r="J777" s="5">
        <v>941.17</v>
      </c>
      <c r="K777" s="2">
        <v>3</v>
      </c>
      <c r="L777" s="2"/>
    </row>
    <row r="778" spans="1:12" x14ac:dyDescent="0.35">
      <c r="A778" s="2" t="s">
        <v>191</v>
      </c>
      <c r="B778" s="2" t="s">
        <v>192</v>
      </c>
      <c r="C778" s="2" t="s">
        <v>63</v>
      </c>
      <c r="D778" s="2" t="s">
        <v>31</v>
      </c>
      <c r="E778" s="2">
        <v>1</v>
      </c>
      <c r="F778" s="20">
        <v>0.54700000000000004</v>
      </c>
      <c r="G778" s="2" t="s">
        <v>211</v>
      </c>
      <c r="H778" s="2">
        <v>10</v>
      </c>
      <c r="I778" s="2" t="s">
        <v>780</v>
      </c>
      <c r="J778" s="5">
        <v>2913</v>
      </c>
      <c r="K778" s="2">
        <v>3</v>
      </c>
      <c r="L778" s="2"/>
    </row>
    <row r="779" spans="1:12" x14ac:dyDescent="0.35">
      <c r="A779" s="2" t="s">
        <v>193</v>
      </c>
      <c r="B779" s="2" t="s">
        <v>195</v>
      </c>
      <c r="C779" s="2" t="s">
        <v>176</v>
      </c>
      <c r="D779" s="2" t="s">
        <v>29</v>
      </c>
      <c r="E779" s="2">
        <v>1</v>
      </c>
      <c r="F779" s="20">
        <v>0.16300000000000001</v>
      </c>
      <c r="G779" s="2" t="s">
        <v>208</v>
      </c>
      <c r="H779" s="2">
        <v>2.4</v>
      </c>
      <c r="I779" s="2" t="s">
        <v>760</v>
      </c>
      <c r="J779" s="5">
        <v>36.340000000000003</v>
      </c>
      <c r="K779" s="2">
        <v>5</v>
      </c>
      <c r="L779" s="2"/>
    </row>
    <row r="780" spans="1:12" x14ac:dyDescent="0.35">
      <c r="A780" s="2" t="s">
        <v>193</v>
      </c>
      <c r="B780" s="2" t="s">
        <v>195</v>
      </c>
      <c r="C780" s="2" t="s">
        <v>176</v>
      </c>
      <c r="D780" s="2" t="s">
        <v>29</v>
      </c>
      <c r="E780" s="2">
        <v>1</v>
      </c>
      <c r="F780" s="20">
        <v>0.16300000000000001</v>
      </c>
      <c r="G780" s="2" t="s">
        <v>209</v>
      </c>
      <c r="H780" s="2">
        <v>1.355</v>
      </c>
      <c r="I780" s="2" t="s">
        <v>760</v>
      </c>
      <c r="J780" s="5">
        <v>72.239999999999995</v>
      </c>
      <c r="K780" s="2">
        <v>5</v>
      </c>
      <c r="L780" s="2"/>
    </row>
    <row r="781" spans="1:12" x14ac:dyDescent="0.35">
      <c r="A781" s="2" t="s">
        <v>193</v>
      </c>
      <c r="B781" s="2" t="s">
        <v>195</v>
      </c>
      <c r="C781" s="2" t="s">
        <v>176</v>
      </c>
      <c r="D781" s="2" t="s">
        <v>29</v>
      </c>
      <c r="E781" s="2">
        <v>1</v>
      </c>
      <c r="F781" s="20">
        <v>0.16300000000000001</v>
      </c>
      <c r="G781" s="2" t="s">
        <v>210</v>
      </c>
      <c r="H781" s="2">
        <v>94.85</v>
      </c>
      <c r="I781" s="2" t="s">
        <v>760</v>
      </c>
      <c r="J781" s="5">
        <v>196.18</v>
      </c>
      <c r="K781" s="2">
        <v>5</v>
      </c>
      <c r="L781" s="2"/>
    </row>
    <row r="782" spans="1:12" x14ac:dyDescent="0.35">
      <c r="A782" s="2" t="s">
        <v>193</v>
      </c>
      <c r="B782" s="2" t="s">
        <v>195</v>
      </c>
      <c r="C782" s="2" t="s">
        <v>176</v>
      </c>
      <c r="D782" s="2" t="s">
        <v>29</v>
      </c>
      <c r="E782" s="2">
        <v>1</v>
      </c>
      <c r="F782" s="20">
        <v>0.16300000000000001</v>
      </c>
      <c r="G782" s="2" t="s">
        <v>207</v>
      </c>
      <c r="H782" s="2">
        <v>288.2</v>
      </c>
      <c r="I782" s="2" t="s">
        <v>777</v>
      </c>
      <c r="J782" s="5">
        <v>288.2</v>
      </c>
      <c r="K782" s="2">
        <v>5</v>
      </c>
      <c r="L782" s="2"/>
    </row>
    <row r="783" spans="1:12" x14ac:dyDescent="0.35">
      <c r="A783" s="2" t="s">
        <v>193</v>
      </c>
      <c r="B783" s="2" t="s">
        <v>195</v>
      </c>
      <c r="C783" s="2" t="s">
        <v>176</v>
      </c>
      <c r="D783" s="2" t="s">
        <v>29</v>
      </c>
      <c r="E783" s="2">
        <v>1</v>
      </c>
      <c r="F783" s="20">
        <v>0.16300000000000001</v>
      </c>
      <c r="G783" s="2" t="s">
        <v>206</v>
      </c>
      <c r="H783" s="2">
        <v>271</v>
      </c>
      <c r="I783" s="2" t="s">
        <v>749</v>
      </c>
      <c r="J783" s="5">
        <v>866.83</v>
      </c>
      <c r="K783" s="2">
        <v>5</v>
      </c>
      <c r="L783" s="2"/>
    </row>
    <row r="784" spans="1:12" x14ac:dyDescent="0.35">
      <c r="A784" s="2" t="s">
        <v>193</v>
      </c>
      <c r="B784" s="2" t="s">
        <v>195</v>
      </c>
      <c r="C784" s="2" t="s">
        <v>176</v>
      </c>
      <c r="D784" s="2" t="s">
        <v>29</v>
      </c>
      <c r="E784" s="2">
        <v>1</v>
      </c>
      <c r="F784" s="20">
        <v>0.16300000000000001</v>
      </c>
      <c r="G784" s="2" t="s">
        <v>42</v>
      </c>
      <c r="H784" s="2">
        <v>162.548</v>
      </c>
      <c r="I784" s="2" t="s">
        <v>774</v>
      </c>
      <c r="J784" s="5">
        <v>1909.97</v>
      </c>
      <c r="K784" s="2">
        <v>5</v>
      </c>
      <c r="L784" s="2"/>
    </row>
    <row r="785" spans="1:12" x14ac:dyDescent="0.35">
      <c r="A785" s="2" t="s">
        <v>193</v>
      </c>
      <c r="B785" s="2" t="s">
        <v>195</v>
      </c>
      <c r="C785" s="2" t="s">
        <v>176</v>
      </c>
      <c r="D785" s="2" t="s">
        <v>29</v>
      </c>
      <c r="E785" s="2">
        <v>1</v>
      </c>
      <c r="F785" s="20">
        <v>0.16300000000000001</v>
      </c>
      <c r="G785" s="2" t="s">
        <v>211</v>
      </c>
      <c r="H785" s="2">
        <v>10</v>
      </c>
      <c r="I785" s="2" t="s">
        <v>780</v>
      </c>
      <c r="J785" s="5">
        <v>3277.13</v>
      </c>
      <c r="K785" s="2">
        <v>5</v>
      </c>
      <c r="L785" s="2"/>
    </row>
    <row r="786" spans="1:12" x14ac:dyDescent="0.35">
      <c r="A786" s="2" t="s">
        <v>196</v>
      </c>
      <c r="B786" s="2" t="s">
        <v>197</v>
      </c>
      <c r="C786" s="2" t="s">
        <v>176</v>
      </c>
      <c r="D786" s="2" t="s">
        <v>29</v>
      </c>
      <c r="E786" s="2">
        <v>1</v>
      </c>
      <c r="F786" s="20">
        <v>0.52</v>
      </c>
      <c r="G786" s="2" t="s">
        <v>210</v>
      </c>
      <c r="H786" s="2">
        <v>151.55000000000001</v>
      </c>
      <c r="I786" s="2" t="s">
        <v>760</v>
      </c>
      <c r="J786" s="5">
        <v>313.45</v>
      </c>
      <c r="K786" s="2">
        <v>3</v>
      </c>
      <c r="L786" s="2"/>
    </row>
    <row r="787" spans="1:12" x14ac:dyDescent="0.35">
      <c r="A787" s="2" t="s">
        <v>196</v>
      </c>
      <c r="B787" s="2" t="s">
        <v>197</v>
      </c>
      <c r="C787" s="2" t="s">
        <v>176</v>
      </c>
      <c r="D787" s="2" t="s">
        <v>29</v>
      </c>
      <c r="E787" s="2">
        <v>1</v>
      </c>
      <c r="F787" s="20">
        <v>0.52</v>
      </c>
      <c r="G787" s="2" t="s">
        <v>209</v>
      </c>
      <c r="H787" s="2">
        <v>2.165</v>
      </c>
      <c r="I787" s="2" t="s">
        <v>760</v>
      </c>
      <c r="J787" s="5">
        <v>115.42</v>
      </c>
      <c r="K787" s="2">
        <v>3</v>
      </c>
      <c r="L787" s="2"/>
    </row>
    <row r="788" spans="1:12" x14ac:dyDescent="0.35">
      <c r="A788" s="2" t="s">
        <v>196</v>
      </c>
      <c r="B788" s="2" t="s">
        <v>197</v>
      </c>
      <c r="C788" s="2" t="s">
        <v>176</v>
      </c>
      <c r="D788" s="2" t="s">
        <v>29</v>
      </c>
      <c r="E788" s="2">
        <v>1</v>
      </c>
      <c r="F788" s="20">
        <v>0.52</v>
      </c>
      <c r="G788" s="2" t="s">
        <v>208</v>
      </c>
      <c r="H788" s="2">
        <v>7.8</v>
      </c>
      <c r="I788" s="2" t="s">
        <v>760</v>
      </c>
      <c r="J788" s="5">
        <v>118.1</v>
      </c>
      <c r="K788" s="2">
        <v>3</v>
      </c>
      <c r="L788" s="2"/>
    </row>
    <row r="789" spans="1:12" x14ac:dyDescent="0.35">
      <c r="A789" s="2" t="s">
        <v>196</v>
      </c>
      <c r="B789" s="2" t="s">
        <v>197</v>
      </c>
      <c r="C789" s="2" t="s">
        <v>176</v>
      </c>
      <c r="D789" s="2" t="s">
        <v>29</v>
      </c>
      <c r="E789" s="2">
        <v>1</v>
      </c>
      <c r="F789" s="20">
        <v>0.52</v>
      </c>
      <c r="G789" s="2" t="s">
        <v>207</v>
      </c>
      <c r="H789" s="2">
        <v>936.67</v>
      </c>
      <c r="I789" s="2" t="s">
        <v>777</v>
      </c>
      <c r="J789" s="5">
        <v>936.67</v>
      </c>
      <c r="K789" s="2">
        <v>3</v>
      </c>
      <c r="L789" s="2"/>
    </row>
    <row r="790" spans="1:12" x14ac:dyDescent="0.35">
      <c r="A790" s="2" t="s">
        <v>196</v>
      </c>
      <c r="B790" s="2" t="s">
        <v>197</v>
      </c>
      <c r="C790" s="2" t="s">
        <v>176</v>
      </c>
      <c r="D790" s="2" t="s">
        <v>29</v>
      </c>
      <c r="E790" s="2">
        <v>1</v>
      </c>
      <c r="F790" s="20">
        <v>0.52</v>
      </c>
      <c r="G790" s="2" t="s">
        <v>42</v>
      </c>
      <c r="H790" s="2">
        <v>222.99600000000001</v>
      </c>
      <c r="I790" s="2" t="s">
        <v>774</v>
      </c>
      <c r="J790" s="5">
        <v>2620.25</v>
      </c>
      <c r="K790" s="2">
        <v>3</v>
      </c>
      <c r="L790" s="2"/>
    </row>
    <row r="791" spans="1:12" x14ac:dyDescent="0.35">
      <c r="A791" s="2" t="s">
        <v>196</v>
      </c>
      <c r="B791" s="2" t="s">
        <v>197</v>
      </c>
      <c r="C791" s="2" t="s">
        <v>176</v>
      </c>
      <c r="D791" s="2" t="s">
        <v>29</v>
      </c>
      <c r="E791" s="2">
        <v>1</v>
      </c>
      <c r="F791" s="20">
        <v>0.52</v>
      </c>
      <c r="G791" s="2" t="s">
        <v>206</v>
      </c>
      <c r="H791" s="2">
        <v>433</v>
      </c>
      <c r="I791" s="2" t="s">
        <v>749</v>
      </c>
      <c r="J791" s="5">
        <v>1385</v>
      </c>
      <c r="K791" s="2">
        <v>3</v>
      </c>
      <c r="L791" s="2"/>
    </row>
    <row r="792" spans="1:12" x14ac:dyDescent="0.35">
      <c r="A792" s="2" t="s">
        <v>196</v>
      </c>
      <c r="B792" s="2" t="s">
        <v>197</v>
      </c>
      <c r="C792" s="2" t="s">
        <v>176</v>
      </c>
      <c r="D792" s="2" t="s">
        <v>29</v>
      </c>
      <c r="E792" s="2">
        <v>1</v>
      </c>
      <c r="F792" s="20">
        <v>0.52</v>
      </c>
      <c r="G792" s="2" t="s">
        <v>211</v>
      </c>
      <c r="H792" s="2">
        <v>10</v>
      </c>
      <c r="I792" s="2" t="s">
        <v>780</v>
      </c>
      <c r="J792" s="5">
        <v>2427.5</v>
      </c>
      <c r="K792" s="2">
        <v>3</v>
      </c>
      <c r="L792" s="2"/>
    </row>
    <row r="793" spans="1:12" x14ac:dyDescent="0.35">
      <c r="A793" s="2" t="s">
        <v>198</v>
      </c>
      <c r="B793" s="2" t="s">
        <v>199</v>
      </c>
      <c r="C793" s="2" t="s">
        <v>176</v>
      </c>
      <c r="D793" s="2" t="s">
        <v>29</v>
      </c>
      <c r="E793" s="2">
        <v>1</v>
      </c>
      <c r="F793" s="20">
        <v>1.78</v>
      </c>
      <c r="G793" s="2" t="s">
        <v>208</v>
      </c>
      <c r="H793" s="2">
        <v>26.7</v>
      </c>
      <c r="I793" s="2" t="s">
        <v>760</v>
      </c>
      <c r="J793" s="5">
        <v>404.26</v>
      </c>
      <c r="K793" s="2">
        <v>5</v>
      </c>
      <c r="L793" s="2"/>
    </row>
    <row r="794" spans="1:12" x14ac:dyDescent="0.35">
      <c r="A794" s="2" t="s">
        <v>198</v>
      </c>
      <c r="B794" s="2" t="s">
        <v>199</v>
      </c>
      <c r="C794" s="2" t="s">
        <v>176</v>
      </c>
      <c r="D794" s="2" t="s">
        <v>29</v>
      </c>
      <c r="E794" s="2">
        <v>1</v>
      </c>
      <c r="F794" s="20">
        <v>1.78</v>
      </c>
      <c r="G794" s="2" t="s">
        <v>209</v>
      </c>
      <c r="H794" s="2">
        <v>5.5650000000000004</v>
      </c>
      <c r="I794" s="2" t="s">
        <v>760</v>
      </c>
      <c r="J794" s="5">
        <v>296.68</v>
      </c>
      <c r="K794" s="2">
        <v>5</v>
      </c>
      <c r="L794" s="2"/>
    </row>
    <row r="795" spans="1:12" x14ac:dyDescent="0.35">
      <c r="A795" s="2" t="s">
        <v>198</v>
      </c>
      <c r="B795" s="2" t="s">
        <v>199</v>
      </c>
      <c r="C795" s="2" t="s">
        <v>176</v>
      </c>
      <c r="D795" s="2" t="s">
        <v>29</v>
      </c>
      <c r="E795" s="2">
        <v>1</v>
      </c>
      <c r="F795" s="20">
        <v>1.78</v>
      </c>
      <c r="G795" s="2" t="s">
        <v>210</v>
      </c>
      <c r="H795" s="2">
        <v>389.55</v>
      </c>
      <c r="I795" s="2" t="s">
        <v>760</v>
      </c>
      <c r="J795" s="5">
        <v>805.71</v>
      </c>
      <c r="K795" s="2">
        <v>5</v>
      </c>
      <c r="L795" s="2"/>
    </row>
    <row r="796" spans="1:12" x14ac:dyDescent="0.35">
      <c r="A796" s="2" t="s">
        <v>198</v>
      </c>
      <c r="B796" s="2" t="s">
        <v>199</v>
      </c>
      <c r="C796" s="2" t="s">
        <v>176</v>
      </c>
      <c r="D796" s="2" t="s">
        <v>29</v>
      </c>
      <c r="E796" s="2">
        <v>1</v>
      </c>
      <c r="F796" s="20">
        <v>1.78</v>
      </c>
      <c r="G796" s="2" t="s">
        <v>206</v>
      </c>
      <c r="H796" s="2">
        <v>1113</v>
      </c>
      <c r="I796" s="2" t="s">
        <v>749</v>
      </c>
      <c r="J796" s="5">
        <v>3560.07</v>
      </c>
      <c r="K796" s="2">
        <v>5</v>
      </c>
      <c r="L796" s="2"/>
    </row>
    <row r="797" spans="1:12" x14ac:dyDescent="0.35">
      <c r="A797" s="2" t="s">
        <v>198</v>
      </c>
      <c r="B797" s="2" t="s">
        <v>199</v>
      </c>
      <c r="C797" s="2" t="s">
        <v>176</v>
      </c>
      <c r="D797" s="2" t="s">
        <v>29</v>
      </c>
      <c r="E797" s="2">
        <v>1</v>
      </c>
      <c r="F797" s="20">
        <v>1.78</v>
      </c>
      <c r="G797" s="2" t="s">
        <v>42</v>
      </c>
      <c r="H797" s="2">
        <v>533.85199999999998</v>
      </c>
      <c r="I797" s="2" t="s">
        <v>774</v>
      </c>
      <c r="J797" s="5">
        <v>6272.87</v>
      </c>
      <c r="K797" s="2">
        <v>5</v>
      </c>
      <c r="L797" s="2"/>
    </row>
    <row r="798" spans="1:12" x14ac:dyDescent="0.35">
      <c r="A798" s="2" t="s">
        <v>198</v>
      </c>
      <c r="B798" s="2" t="s">
        <v>199</v>
      </c>
      <c r="C798" s="2" t="s">
        <v>176</v>
      </c>
      <c r="D798" s="2" t="s">
        <v>29</v>
      </c>
      <c r="E798" s="2">
        <v>1</v>
      </c>
      <c r="F798" s="20">
        <v>1.78</v>
      </c>
      <c r="G798" s="2" t="s">
        <v>211</v>
      </c>
      <c r="H798" s="2">
        <v>10</v>
      </c>
      <c r="I798" s="2" t="s">
        <v>780</v>
      </c>
      <c r="J798" s="5">
        <v>2548.88</v>
      </c>
      <c r="K798" s="2">
        <v>5</v>
      </c>
      <c r="L798" s="2"/>
    </row>
    <row r="799" spans="1:12" x14ac:dyDescent="0.35">
      <c r="A799" s="2" t="s">
        <v>198</v>
      </c>
      <c r="B799" s="2" t="s">
        <v>199</v>
      </c>
      <c r="C799" s="2" t="s">
        <v>176</v>
      </c>
      <c r="D799" s="2" t="s">
        <v>29</v>
      </c>
      <c r="E799" s="2">
        <v>1</v>
      </c>
      <c r="F799" s="20">
        <v>1.78</v>
      </c>
      <c r="G799" s="2" t="s">
        <v>207</v>
      </c>
      <c r="H799" s="2">
        <v>3206.28</v>
      </c>
      <c r="I799" s="2" t="s">
        <v>777</v>
      </c>
      <c r="J799" s="5">
        <v>3206.28</v>
      </c>
      <c r="K799" s="2">
        <v>5</v>
      </c>
      <c r="L799" s="2"/>
    </row>
    <row r="800" spans="1:12" x14ac:dyDescent="0.35">
      <c r="A800" s="2" t="s">
        <v>198</v>
      </c>
      <c r="B800" s="2" t="s">
        <v>199</v>
      </c>
      <c r="C800" s="2" t="s">
        <v>176</v>
      </c>
      <c r="D800" s="2" t="s">
        <v>29</v>
      </c>
      <c r="E800" s="2">
        <v>2</v>
      </c>
      <c r="F800" s="20">
        <v>0.95799999999999996</v>
      </c>
      <c r="G800" s="2" t="s">
        <v>42</v>
      </c>
      <c r="H800" s="2">
        <v>322.64699999999999</v>
      </c>
      <c r="I800" s="2" t="s">
        <v>774</v>
      </c>
      <c r="J800" s="5">
        <v>3791.16</v>
      </c>
      <c r="K800" s="2">
        <v>5</v>
      </c>
      <c r="L800" s="2"/>
    </row>
    <row r="801" spans="1:12" x14ac:dyDescent="0.35">
      <c r="A801" s="2" t="s">
        <v>198</v>
      </c>
      <c r="B801" s="2" t="s">
        <v>199</v>
      </c>
      <c r="C801" s="2" t="s">
        <v>176</v>
      </c>
      <c r="D801" s="2" t="s">
        <v>29</v>
      </c>
      <c r="E801" s="2">
        <v>2</v>
      </c>
      <c r="F801" s="20">
        <v>0.95799999999999996</v>
      </c>
      <c r="G801" s="2" t="s">
        <v>207</v>
      </c>
      <c r="H801" s="2">
        <v>1729.23</v>
      </c>
      <c r="I801" s="2" t="s">
        <v>777</v>
      </c>
      <c r="J801" s="5">
        <v>1729.23</v>
      </c>
      <c r="K801" s="2">
        <v>5</v>
      </c>
      <c r="L801" s="2"/>
    </row>
    <row r="802" spans="1:12" x14ac:dyDescent="0.35">
      <c r="A802" s="2" t="s">
        <v>198</v>
      </c>
      <c r="B802" s="2" t="s">
        <v>199</v>
      </c>
      <c r="C802" s="2" t="s">
        <v>176</v>
      </c>
      <c r="D802" s="2" t="s">
        <v>29</v>
      </c>
      <c r="E802" s="2">
        <v>2</v>
      </c>
      <c r="F802" s="20">
        <v>0.95799999999999996</v>
      </c>
      <c r="G802" s="2" t="s">
        <v>206</v>
      </c>
      <c r="H802" s="2">
        <v>479</v>
      </c>
      <c r="I802" s="2" t="s">
        <v>749</v>
      </c>
      <c r="J802" s="5">
        <v>1532.14</v>
      </c>
      <c r="K802" s="2">
        <v>5</v>
      </c>
      <c r="L802" s="2"/>
    </row>
    <row r="803" spans="1:12" x14ac:dyDescent="0.35">
      <c r="A803" s="2" t="s">
        <v>198</v>
      </c>
      <c r="B803" s="2" t="s">
        <v>199</v>
      </c>
      <c r="C803" s="2" t="s">
        <v>176</v>
      </c>
      <c r="D803" s="2" t="s">
        <v>29</v>
      </c>
      <c r="E803" s="2">
        <v>2</v>
      </c>
      <c r="F803" s="20">
        <v>0.95799999999999996</v>
      </c>
      <c r="G803" s="2" t="s">
        <v>210</v>
      </c>
      <c r="H803" s="2">
        <v>167.65</v>
      </c>
      <c r="I803" s="2" t="s">
        <v>760</v>
      </c>
      <c r="J803" s="5">
        <v>346.75</v>
      </c>
      <c r="K803" s="2">
        <v>5</v>
      </c>
      <c r="L803" s="2"/>
    </row>
    <row r="804" spans="1:12" x14ac:dyDescent="0.35">
      <c r="A804" s="2" t="s">
        <v>198</v>
      </c>
      <c r="B804" s="2" t="s">
        <v>199</v>
      </c>
      <c r="C804" s="2" t="s">
        <v>176</v>
      </c>
      <c r="D804" s="2" t="s">
        <v>29</v>
      </c>
      <c r="E804" s="2">
        <v>2</v>
      </c>
      <c r="F804" s="20">
        <v>0.95799999999999996</v>
      </c>
      <c r="G804" s="2" t="s">
        <v>209</v>
      </c>
      <c r="H804" s="2">
        <v>2.395</v>
      </c>
      <c r="I804" s="2" t="s">
        <v>760</v>
      </c>
      <c r="J804" s="5">
        <v>127.68</v>
      </c>
      <c r="K804" s="2">
        <v>5</v>
      </c>
      <c r="L804" s="2"/>
    </row>
    <row r="805" spans="1:12" x14ac:dyDescent="0.35">
      <c r="A805" s="2" t="s">
        <v>198</v>
      </c>
      <c r="B805" s="2" t="s">
        <v>199</v>
      </c>
      <c r="C805" s="2" t="s">
        <v>176</v>
      </c>
      <c r="D805" s="2" t="s">
        <v>29</v>
      </c>
      <c r="E805" s="2">
        <v>2</v>
      </c>
      <c r="F805" s="20">
        <v>0.95799999999999996</v>
      </c>
      <c r="G805" s="2" t="s">
        <v>208</v>
      </c>
      <c r="H805" s="2">
        <v>14.4</v>
      </c>
      <c r="I805" s="2" t="s">
        <v>760</v>
      </c>
      <c r="J805" s="5">
        <v>218.03</v>
      </c>
      <c r="K805" s="2">
        <v>5</v>
      </c>
      <c r="L805" s="2"/>
    </row>
    <row r="806" spans="1:12" x14ac:dyDescent="0.35">
      <c r="A806" s="2" t="s">
        <v>198</v>
      </c>
      <c r="B806" s="2" t="s">
        <v>199</v>
      </c>
      <c r="C806" s="2" t="s">
        <v>176</v>
      </c>
      <c r="D806" s="2" t="s">
        <v>29</v>
      </c>
      <c r="E806" s="2">
        <v>3</v>
      </c>
      <c r="F806" s="20">
        <v>1.2669999999999999</v>
      </c>
      <c r="G806" s="2" t="s">
        <v>42</v>
      </c>
      <c r="H806" s="2">
        <v>298.10000000000002</v>
      </c>
      <c r="I806" s="2" t="s">
        <v>774</v>
      </c>
      <c r="J806" s="5">
        <v>3502.73</v>
      </c>
      <c r="K806" s="2">
        <v>5</v>
      </c>
      <c r="L806" s="2"/>
    </row>
    <row r="807" spans="1:12" x14ac:dyDescent="0.35">
      <c r="A807" s="2" t="s">
        <v>198</v>
      </c>
      <c r="B807" s="2" t="s">
        <v>199</v>
      </c>
      <c r="C807" s="2" t="s">
        <v>176</v>
      </c>
      <c r="D807" s="2" t="s">
        <v>29</v>
      </c>
      <c r="E807" s="2">
        <v>3</v>
      </c>
      <c r="F807" s="20">
        <v>1.2669999999999999</v>
      </c>
      <c r="G807" s="2" t="s">
        <v>207</v>
      </c>
      <c r="H807" s="2">
        <v>2287.63</v>
      </c>
      <c r="I807" s="2" t="s">
        <v>777</v>
      </c>
      <c r="J807" s="5">
        <v>2287.63</v>
      </c>
      <c r="K807" s="2">
        <v>5</v>
      </c>
      <c r="L807" s="2"/>
    </row>
    <row r="808" spans="1:12" x14ac:dyDescent="0.35">
      <c r="A808" s="2" t="s">
        <v>198</v>
      </c>
      <c r="B808" s="2" t="s">
        <v>199</v>
      </c>
      <c r="C808" s="2" t="s">
        <v>176</v>
      </c>
      <c r="D808" s="2" t="s">
        <v>29</v>
      </c>
      <c r="E808" s="2">
        <v>3</v>
      </c>
      <c r="F808" s="20">
        <v>1.2669999999999999</v>
      </c>
      <c r="G808" s="2" t="s">
        <v>208</v>
      </c>
      <c r="H808" s="2">
        <v>19.05</v>
      </c>
      <c r="I808" s="2" t="s">
        <v>760</v>
      </c>
      <c r="J808" s="5">
        <v>288.43</v>
      </c>
      <c r="K808" s="2">
        <v>5</v>
      </c>
      <c r="L808" s="2"/>
    </row>
    <row r="809" spans="1:12" x14ac:dyDescent="0.35">
      <c r="A809" s="2" t="s">
        <v>198</v>
      </c>
      <c r="B809" s="2" t="s">
        <v>199</v>
      </c>
      <c r="C809" s="2" t="s">
        <v>176</v>
      </c>
      <c r="D809" s="2" t="s">
        <v>29</v>
      </c>
      <c r="E809" s="2">
        <v>3</v>
      </c>
      <c r="F809" s="20">
        <v>1.2669999999999999</v>
      </c>
      <c r="G809" s="2" t="s">
        <v>209</v>
      </c>
      <c r="H809" s="2">
        <v>3.17</v>
      </c>
      <c r="I809" s="2" t="s">
        <v>760</v>
      </c>
      <c r="J809" s="5">
        <v>169</v>
      </c>
      <c r="K809" s="2">
        <v>5</v>
      </c>
      <c r="L809" s="2"/>
    </row>
    <row r="810" spans="1:12" x14ac:dyDescent="0.35">
      <c r="A810" s="2" t="s">
        <v>198</v>
      </c>
      <c r="B810" s="2" t="s">
        <v>199</v>
      </c>
      <c r="C810" s="2" t="s">
        <v>176</v>
      </c>
      <c r="D810" s="2" t="s">
        <v>29</v>
      </c>
      <c r="E810" s="2">
        <v>3</v>
      </c>
      <c r="F810" s="20">
        <v>1.2669999999999999</v>
      </c>
      <c r="G810" s="2" t="s">
        <v>210</v>
      </c>
      <c r="H810" s="2">
        <v>221.9</v>
      </c>
      <c r="I810" s="2" t="s">
        <v>760</v>
      </c>
      <c r="J810" s="5">
        <v>458.96</v>
      </c>
      <c r="K810" s="2">
        <v>5</v>
      </c>
      <c r="L810" s="2"/>
    </row>
    <row r="811" spans="1:12" x14ac:dyDescent="0.35">
      <c r="A811" s="2" t="s">
        <v>198</v>
      </c>
      <c r="B811" s="2" t="s">
        <v>199</v>
      </c>
      <c r="C811" s="2" t="s">
        <v>176</v>
      </c>
      <c r="D811" s="2" t="s">
        <v>29</v>
      </c>
      <c r="E811" s="2">
        <v>3</v>
      </c>
      <c r="F811" s="20">
        <v>1.2669999999999999</v>
      </c>
      <c r="G811" s="2" t="s">
        <v>206</v>
      </c>
      <c r="H811" s="2">
        <v>634</v>
      </c>
      <c r="I811" s="2" t="s">
        <v>749</v>
      </c>
      <c r="J811" s="5">
        <v>2027.93</v>
      </c>
      <c r="K811" s="2">
        <v>5</v>
      </c>
      <c r="L811" s="2"/>
    </row>
    <row r="812" spans="1:12" x14ac:dyDescent="0.35">
      <c r="A812" s="2" t="s">
        <v>200</v>
      </c>
      <c r="B812" s="2" t="s">
        <v>201</v>
      </c>
      <c r="C812" s="2" t="s">
        <v>176</v>
      </c>
      <c r="D812" s="2" t="s">
        <v>29</v>
      </c>
      <c r="E812" s="2">
        <v>1</v>
      </c>
      <c r="F812" s="20">
        <v>0.97299999999999998</v>
      </c>
      <c r="G812" s="2" t="s">
        <v>208</v>
      </c>
      <c r="H812" s="2">
        <v>14.55</v>
      </c>
      <c r="I812" s="2" t="s">
        <v>760</v>
      </c>
      <c r="J812" s="5">
        <v>220.3</v>
      </c>
      <c r="K812" s="2">
        <v>5</v>
      </c>
      <c r="L812" s="2"/>
    </row>
    <row r="813" spans="1:12" x14ac:dyDescent="0.35">
      <c r="A813" s="2" t="s">
        <v>200</v>
      </c>
      <c r="B813" s="2" t="s">
        <v>201</v>
      </c>
      <c r="C813" s="2" t="s">
        <v>176</v>
      </c>
      <c r="D813" s="2" t="s">
        <v>29</v>
      </c>
      <c r="E813" s="2">
        <v>1</v>
      </c>
      <c r="F813" s="20">
        <v>0.97299999999999998</v>
      </c>
      <c r="G813" s="2" t="s">
        <v>209</v>
      </c>
      <c r="H813" s="2">
        <v>5.4050000000000002</v>
      </c>
      <c r="I813" s="2" t="s">
        <v>760</v>
      </c>
      <c r="J813" s="5">
        <v>288.14999999999998</v>
      </c>
      <c r="K813" s="2">
        <v>5</v>
      </c>
      <c r="L813" s="2"/>
    </row>
    <row r="814" spans="1:12" x14ac:dyDescent="0.35">
      <c r="A814" s="2" t="s">
        <v>200</v>
      </c>
      <c r="B814" s="2" t="s">
        <v>201</v>
      </c>
      <c r="C814" s="2" t="s">
        <v>176</v>
      </c>
      <c r="D814" s="2" t="s">
        <v>29</v>
      </c>
      <c r="E814" s="2">
        <v>1</v>
      </c>
      <c r="F814" s="20">
        <v>0.97299999999999998</v>
      </c>
      <c r="G814" s="2" t="s">
        <v>210</v>
      </c>
      <c r="H814" s="2">
        <v>378.35</v>
      </c>
      <c r="I814" s="2" t="s">
        <v>760</v>
      </c>
      <c r="J814" s="5">
        <v>782.55</v>
      </c>
      <c r="K814" s="2">
        <v>5</v>
      </c>
      <c r="L814" s="2"/>
    </row>
    <row r="815" spans="1:12" x14ac:dyDescent="0.35">
      <c r="A815" s="2" t="s">
        <v>200</v>
      </c>
      <c r="B815" s="2" t="s">
        <v>201</v>
      </c>
      <c r="C815" s="2" t="s">
        <v>176</v>
      </c>
      <c r="D815" s="2" t="s">
        <v>29</v>
      </c>
      <c r="E815" s="2">
        <v>1</v>
      </c>
      <c r="F815" s="20">
        <v>0.97299999999999998</v>
      </c>
      <c r="G815" s="2" t="s">
        <v>206</v>
      </c>
      <c r="H815" s="2">
        <v>1081</v>
      </c>
      <c r="I815" s="2" t="s">
        <v>749</v>
      </c>
      <c r="J815" s="5">
        <v>3457.71</v>
      </c>
      <c r="K815" s="2">
        <v>5</v>
      </c>
      <c r="L815" s="2"/>
    </row>
    <row r="816" spans="1:12" x14ac:dyDescent="0.35">
      <c r="A816" s="2" t="s">
        <v>200</v>
      </c>
      <c r="B816" s="2" t="s">
        <v>201</v>
      </c>
      <c r="C816" s="2" t="s">
        <v>176</v>
      </c>
      <c r="D816" s="2" t="s">
        <v>29</v>
      </c>
      <c r="E816" s="2">
        <v>1</v>
      </c>
      <c r="F816" s="20">
        <v>0.97299999999999998</v>
      </c>
      <c r="G816" s="2" t="s">
        <v>207</v>
      </c>
      <c r="H816" s="2">
        <v>1747.24</v>
      </c>
      <c r="I816" s="2" t="s">
        <v>777</v>
      </c>
      <c r="J816" s="5">
        <v>1747.24</v>
      </c>
      <c r="K816" s="2">
        <v>5</v>
      </c>
      <c r="L816" s="2"/>
    </row>
    <row r="817" spans="1:12" x14ac:dyDescent="0.35">
      <c r="A817" s="2" t="s">
        <v>200</v>
      </c>
      <c r="B817" s="2" t="s">
        <v>201</v>
      </c>
      <c r="C817" s="2" t="s">
        <v>176</v>
      </c>
      <c r="D817" s="2" t="s">
        <v>29</v>
      </c>
      <c r="E817" s="2">
        <v>1</v>
      </c>
      <c r="F817" s="20">
        <v>0.97299999999999998</v>
      </c>
      <c r="G817" s="2" t="s">
        <v>211</v>
      </c>
      <c r="H817" s="2">
        <v>10</v>
      </c>
      <c r="I817" s="2" t="s">
        <v>780</v>
      </c>
      <c r="J817" s="5">
        <v>2548.88</v>
      </c>
      <c r="K817" s="2">
        <v>5</v>
      </c>
      <c r="L817" s="2"/>
    </row>
    <row r="818" spans="1:12" x14ac:dyDescent="0.35">
      <c r="A818" s="2" t="s">
        <v>200</v>
      </c>
      <c r="B818" s="2" t="s">
        <v>201</v>
      </c>
      <c r="C818" s="2" t="s">
        <v>176</v>
      </c>
      <c r="D818" s="2" t="s">
        <v>31</v>
      </c>
      <c r="E818" s="2">
        <v>1</v>
      </c>
      <c r="F818" s="20">
        <v>0.23300000000000001</v>
      </c>
      <c r="G818" s="2" t="s">
        <v>207</v>
      </c>
      <c r="H818" s="2">
        <v>393.58</v>
      </c>
      <c r="I818" s="2" t="s">
        <v>777</v>
      </c>
      <c r="J818" s="5">
        <v>393.58</v>
      </c>
      <c r="K818" s="2">
        <v>5</v>
      </c>
      <c r="L818" s="2"/>
    </row>
    <row r="819" spans="1:12" x14ac:dyDescent="0.35">
      <c r="A819" s="2" t="s">
        <v>200</v>
      </c>
      <c r="B819" s="2" t="s">
        <v>201</v>
      </c>
      <c r="C819" s="2" t="s">
        <v>176</v>
      </c>
      <c r="D819" s="2" t="s">
        <v>29</v>
      </c>
      <c r="E819" s="2">
        <v>2</v>
      </c>
      <c r="F819" s="20">
        <v>0.222</v>
      </c>
      <c r="G819" s="2" t="s">
        <v>206</v>
      </c>
      <c r="H819" s="2">
        <v>246</v>
      </c>
      <c r="I819" s="2" t="s">
        <v>749</v>
      </c>
      <c r="J819" s="5">
        <v>786.86</v>
      </c>
      <c r="K819" s="2">
        <v>5</v>
      </c>
      <c r="L819" s="2"/>
    </row>
    <row r="820" spans="1:12" x14ac:dyDescent="0.35">
      <c r="A820" s="2" t="s">
        <v>200</v>
      </c>
      <c r="B820" s="2" t="s">
        <v>201</v>
      </c>
      <c r="C820" s="2" t="s">
        <v>176</v>
      </c>
      <c r="D820" s="2" t="s">
        <v>29</v>
      </c>
      <c r="E820" s="2">
        <v>2</v>
      </c>
      <c r="F820" s="20">
        <v>0.222</v>
      </c>
      <c r="G820" s="2" t="s">
        <v>207</v>
      </c>
      <c r="H820" s="2">
        <v>396.28</v>
      </c>
      <c r="I820" s="2" t="s">
        <v>777</v>
      </c>
      <c r="J820" s="5">
        <v>396.28</v>
      </c>
      <c r="K820" s="2">
        <v>5</v>
      </c>
      <c r="L820" s="2"/>
    </row>
    <row r="821" spans="1:12" x14ac:dyDescent="0.35">
      <c r="A821" s="2" t="s">
        <v>200</v>
      </c>
      <c r="B821" s="2" t="s">
        <v>201</v>
      </c>
      <c r="C821" s="2" t="s">
        <v>176</v>
      </c>
      <c r="D821" s="2" t="s">
        <v>29</v>
      </c>
      <c r="E821" s="2">
        <v>2</v>
      </c>
      <c r="F821" s="20">
        <v>0.222</v>
      </c>
      <c r="G821" s="2" t="s">
        <v>209</v>
      </c>
      <c r="H821" s="2">
        <v>1.23</v>
      </c>
      <c r="I821" s="2" t="s">
        <v>760</v>
      </c>
      <c r="J821" s="5">
        <v>65.569999999999993</v>
      </c>
      <c r="K821" s="2">
        <v>5</v>
      </c>
      <c r="L821" s="2"/>
    </row>
    <row r="822" spans="1:12" x14ac:dyDescent="0.35">
      <c r="A822" s="2" t="s">
        <v>200</v>
      </c>
      <c r="B822" s="2" t="s">
        <v>201</v>
      </c>
      <c r="C822" s="2" t="s">
        <v>176</v>
      </c>
      <c r="D822" s="2" t="s">
        <v>29</v>
      </c>
      <c r="E822" s="2">
        <v>2</v>
      </c>
      <c r="F822" s="20">
        <v>0.222</v>
      </c>
      <c r="G822" s="2" t="s">
        <v>208</v>
      </c>
      <c r="H822" s="2">
        <v>3.3</v>
      </c>
      <c r="I822" s="2" t="s">
        <v>760</v>
      </c>
      <c r="J822" s="5">
        <v>49.96</v>
      </c>
      <c r="K822" s="2">
        <v>5</v>
      </c>
      <c r="L822" s="2"/>
    </row>
    <row r="823" spans="1:12" x14ac:dyDescent="0.35">
      <c r="A823" s="2" t="s">
        <v>200</v>
      </c>
      <c r="B823" s="2" t="s">
        <v>201</v>
      </c>
      <c r="C823" s="2" t="s">
        <v>176</v>
      </c>
      <c r="D823" s="2" t="s">
        <v>29</v>
      </c>
      <c r="E823" s="2">
        <v>2</v>
      </c>
      <c r="F823" s="20">
        <v>0.222</v>
      </c>
      <c r="G823" s="2" t="s">
        <v>210</v>
      </c>
      <c r="H823" s="2">
        <v>86.1</v>
      </c>
      <c r="I823" s="2" t="s">
        <v>760</v>
      </c>
      <c r="J823" s="5">
        <v>178.08</v>
      </c>
      <c r="K823" s="2">
        <v>5</v>
      </c>
      <c r="L823" s="2"/>
    </row>
    <row r="824" spans="1:12" x14ac:dyDescent="0.35">
      <c r="A824" s="2" t="s">
        <v>202</v>
      </c>
      <c r="B824" s="2" t="s">
        <v>203</v>
      </c>
      <c r="C824" s="2" t="s">
        <v>176</v>
      </c>
      <c r="D824" s="2" t="s">
        <v>29</v>
      </c>
      <c r="E824" s="2">
        <v>1</v>
      </c>
      <c r="F824" s="20">
        <v>0.436</v>
      </c>
      <c r="G824" s="2" t="s">
        <v>208</v>
      </c>
      <c r="H824" s="2">
        <v>6.6</v>
      </c>
      <c r="I824" s="2" t="s">
        <v>760</v>
      </c>
      <c r="J824" s="5">
        <v>99.93</v>
      </c>
      <c r="K824" s="2">
        <v>3</v>
      </c>
      <c r="L824" s="2"/>
    </row>
    <row r="825" spans="1:12" x14ac:dyDescent="0.35">
      <c r="A825" s="2" t="s">
        <v>202</v>
      </c>
      <c r="B825" s="2" t="s">
        <v>203</v>
      </c>
      <c r="C825" s="2" t="s">
        <v>176</v>
      </c>
      <c r="D825" s="2" t="s">
        <v>29</v>
      </c>
      <c r="E825" s="2">
        <v>1</v>
      </c>
      <c r="F825" s="20">
        <v>0.436</v>
      </c>
      <c r="G825" s="2" t="s">
        <v>209</v>
      </c>
      <c r="H825" s="2">
        <v>3.6349999999999998</v>
      </c>
      <c r="I825" s="2" t="s">
        <v>760</v>
      </c>
      <c r="J825" s="5">
        <v>193.79</v>
      </c>
      <c r="K825" s="2">
        <v>3</v>
      </c>
      <c r="L825" s="2"/>
    </row>
    <row r="826" spans="1:12" x14ac:dyDescent="0.35">
      <c r="A826" s="2" t="s">
        <v>202</v>
      </c>
      <c r="B826" s="2" t="s">
        <v>203</v>
      </c>
      <c r="C826" s="2" t="s">
        <v>176</v>
      </c>
      <c r="D826" s="2" t="s">
        <v>29</v>
      </c>
      <c r="E826" s="2">
        <v>1</v>
      </c>
      <c r="F826" s="20">
        <v>0.436</v>
      </c>
      <c r="G826" s="2" t="s">
        <v>210</v>
      </c>
      <c r="H826" s="2">
        <v>254.45</v>
      </c>
      <c r="I826" s="2" t="s">
        <v>760</v>
      </c>
      <c r="J826" s="5">
        <v>526.28</v>
      </c>
      <c r="K826" s="2">
        <v>3</v>
      </c>
      <c r="L826" s="2"/>
    </row>
    <row r="827" spans="1:12" x14ac:dyDescent="0.35">
      <c r="A827" s="2" t="s">
        <v>202</v>
      </c>
      <c r="B827" s="2" t="s">
        <v>203</v>
      </c>
      <c r="C827" s="2" t="s">
        <v>176</v>
      </c>
      <c r="D827" s="2" t="s">
        <v>29</v>
      </c>
      <c r="E827" s="2">
        <v>1</v>
      </c>
      <c r="F827" s="20">
        <v>0.436</v>
      </c>
      <c r="G827" s="2" t="s">
        <v>206</v>
      </c>
      <c r="H827" s="2">
        <v>727</v>
      </c>
      <c r="I827" s="2" t="s">
        <v>749</v>
      </c>
      <c r="J827" s="5">
        <v>2325.4</v>
      </c>
      <c r="K827" s="2">
        <v>3</v>
      </c>
      <c r="L827" s="2"/>
    </row>
    <row r="828" spans="1:12" x14ac:dyDescent="0.35">
      <c r="A828" s="2" t="s">
        <v>202</v>
      </c>
      <c r="B828" s="2" t="s">
        <v>203</v>
      </c>
      <c r="C828" s="2" t="s">
        <v>176</v>
      </c>
      <c r="D828" s="2" t="s">
        <v>29</v>
      </c>
      <c r="E828" s="2">
        <v>1</v>
      </c>
      <c r="F828" s="20">
        <v>0.436</v>
      </c>
      <c r="G828" s="2" t="s">
        <v>212</v>
      </c>
      <c r="H828" s="2">
        <v>3.52</v>
      </c>
      <c r="I828" s="2" t="s">
        <v>766</v>
      </c>
      <c r="J828" s="5">
        <v>52.55</v>
      </c>
      <c r="K828" s="2">
        <v>3</v>
      </c>
      <c r="L828" s="2"/>
    </row>
    <row r="829" spans="1:12" x14ac:dyDescent="0.35">
      <c r="A829" s="2" t="s">
        <v>202</v>
      </c>
      <c r="B829" s="2" t="s">
        <v>203</v>
      </c>
      <c r="C829" s="2" t="s">
        <v>176</v>
      </c>
      <c r="D829" s="2" t="s">
        <v>29</v>
      </c>
      <c r="E829" s="2">
        <v>1</v>
      </c>
      <c r="F829" s="20">
        <v>0.436</v>
      </c>
      <c r="G829" s="2" t="s">
        <v>207</v>
      </c>
      <c r="H829" s="2">
        <v>792.56</v>
      </c>
      <c r="I829" s="2" t="s">
        <v>777</v>
      </c>
      <c r="J829" s="5">
        <v>792.56</v>
      </c>
      <c r="K829" s="2">
        <v>3</v>
      </c>
      <c r="L829" s="2"/>
    </row>
    <row r="830" spans="1:12" x14ac:dyDescent="0.35">
      <c r="A830" s="2" t="s">
        <v>202</v>
      </c>
      <c r="B830" s="2" t="s">
        <v>203</v>
      </c>
      <c r="C830" s="2" t="s">
        <v>176</v>
      </c>
      <c r="D830" s="2" t="s">
        <v>29</v>
      </c>
      <c r="E830" s="2">
        <v>1</v>
      </c>
      <c r="F830" s="20">
        <v>0.436</v>
      </c>
      <c r="G830" s="2" t="s">
        <v>211</v>
      </c>
      <c r="H830" s="2">
        <v>10</v>
      </c>
      <c r="I830" s="2" t="s">
        <v>780</v>
      </c>
      <c r="J830" s="5">
        <v>2548.88</v>
      </c>
      <c r="K830" s="2">
        <v>3</v>
      </c>
      <c r="L830" s="2"/>
    </row>
    <row r="831" spans="1:12" x14ac:dyDescent="0.35">
      <c r="A831" s="2" t="s">
        <v>202</v>
      </c>
      <c r="B831" s="2" t="s">
        <v>203</v>
      </c>
      <c r="C831" s="2" t="s">
        <v>176</v>
      </c>
      <c r="D831" s="2" t="s">
        <v>31</v>
      </c>
      <c r="E831" s="2">
        <v>1</v>
      </c>
      <c r="F831" s="20">
        <v>2.2040000000000002</v>
      </c>
      <c r="G831" s="2" t="s">
        <v>207</v>
      </c>
      <c r="H831" s="2">
        <v>3764.68</v>
      </c>
      <c r="I831" s="2" t="s">
        <v>777</v>
      </c>
      <c r="J831" s="5">
        <v>3764.68</v>
      </c>
      <c r="K831" s="2">
        <v>3</v>
      </c>
      <c r="L831" s="2"/>
    </row>
    <row r="832" spans="1:12" x14ac:dyDescent="0.35">
      <c r="A832" s="2" t="s">
        <v>202</v>
      </c>
      <c r="B832" s="2" t="s">
        <v>203</v>
      </c>
      <c r="C832" s="2" t="s">
        <v>176</v>
      </c>
      <c r="D832" s="2" t="s">
        <v>29</v>
      </c>
      <c r="E832" s="2">
        <v>2</v>
      </c>
      <c r="F832" s="20">
        <v>1.46</v>
      </c>
      <c r="G832" s="2" t="s">
        <v>212</v>
      </c>
      <c r="H832" s="2">
        <v>11.68</v>
      </c>
      <c r="I832" s="2" t="s">
        <v>766</v>
      </c>
      <c r="J832" s="5">
        <v>174.36</v>
      </c>
      <c r="K832" s="2">
        <v>3</v>
      </c>
      <c r="L832" s="2"/>
    </row>
    <row r="833" spans="1:12" x14ac:dyDescent="0.35">
      <c r="A833" s="2" t="s">
        <v>202</v>
      </c>
      <c r="B833" s="2" t="s">
        <v>203</v>
      </c>
      <c r="C833" s="2" t="s">
        <v>176</v>
      </c>
      <c r="D833" s="2" t="s">
        <v>29</v>
      </c>
      <c r="E833" s="2">
        <v>2</v>
      </c>
      <c r="F833" s="20">
        <v>1.46</v>
      </c>
      <c r="G833" s="2" t="s">
        <v>207</v>
      </c>
      <c r="H833" s="2">
        <v>2629.87</v>
      </c>
      <c r="I833" s="2" t="s">
        <v>777</v>
      </c>
      <c r="J833" s="5">
        <v>2629.87</v>
      </c>
      <c r="K833" s="2">
        <v>3</v>
      </c>
      <c r="L833" s="2"/>
    </row>
    <row r="834" spans="1:12" x14ac:dyDescent="0.35">
      <c r="A834" s="2" t="s">
        <v>202</v>
      </c>
      <c r="B834" s="2" t="s">
        <v>203</v>
      </c>
      <c r="C834" s="2" t="s">
        <v>176</v>
      </c>
      <c r="D834" s="2" t="s">
        <v>29</v>
      </c>
      <c r="E834" s="2">
        <v>2</v>
      </c>
      <c r="F834" s="20">
        <v>1.46</v>
      </c>
      <c r="G834" s="2" t="s">
        <v>42</v>
      </c>
      <c r="H834" s="2">
        <v>340.19</v>
      </c>
      <c r="I834" s="2" t="s">
        <v>774</v>
      </c>
      <c r="J834" s="5">
        <v>3997.3</v>
      </c>
      <c r="K834" s="2">
        <v>3</v>
      </c>
      <c r="L834" s="2"/>
    </row>
    <row r="835" spans="1:12" x14ac:dyDescent="0.35">
      <c r="A835" s="2" t="s">
        <v>202</v>
      </c>
      <c r="B835" s="2" t="s">
        <v>203</v>
      </c>
      <c r="C835" s="2" t="s">
        <v>176</v>
      </c>
      <c r="D835" s="2" t="s">
        <v>29</v>
      </c>
      <c r="E835" s="2">
        <v>2</v>
      </c>
      <c r="F835" s="20">
        <v>1.46</v>
      </c>
      <c r="G835" s="2" t="s">
        <v>206</v>
      </c>
      <c r="H835" s="2">
        <v>2433</v>
      </c>
      <c r="I835" s="2" t="s">
        <v>749</v>
      </c>
      <c r="J835" s="5">
        <v>7782.25</v>
      </c>
      <c r="K835" s="2">
        <v>3</v>
      </c>
      <c r="L835" s="2"/>
    </row>
    <row r="836" spans="1:12" x14ac:dyDescent="0.35">
      <c r="A836" s="2" t="s">
        <v>202</v>
      </c>
      <c r="B836" s="2" t="s">
        <v>203</v>
      </c>
      <c r="C836" s="2" t="s">
        <v>176</v>
      </c>
      <c r="D836" s="2" t="s">
        <v>29</v>
      </c>
      <c r="E836" s="2">
        <v>2</v>
      </c>
      <c r="F836" s="20">
        <v>1.46</v>
      </c>
      <c r="G836" s="2" t="s">
        <v>208</v>
      </c>
      <c r="H836" s="2">
        <v>21.9</v>
      </c>
      <c r="I836" s="2" t="s">
        <v>760</v>
      </c>
      <c r="J836" s="5">
        <v>331.58</v>
      </c>
      <c r="K836" s="2">
        <v>3</v>
      </c>
      <c r="L836" s="2"/>
    </row>
    <row r="837" spans="1:12" x14ac:dyDescent="0.35">
      <c r="A837" s="2" t="s">
        <v>202</v>
      </c>
      <c r="B837" s="2" t="s">
        <v>203</v>
      </c>
      <c r="C837" s="2" t="s">
        <v>176</v>
      </c>
      <c r="D837" s="2" t="s">
        <v>29</v>
      </c>
      <c r="E837" s="2">
        <v>2</v>
      </c>
      <c r="F837" s="20">
        <v>1.46</v>
      </c>
      <c r="G837" s="2" t="s">
        <v>209</v>
      </c>
      <c r="H837" s="2">
        <v>12.164999999999999</v>
      </c>
      <c r="I837" s="2" t="s">
        <v>760</v>
      </c>
      <c r="J837" s="5">
        <v>648.54999999999995</v>
      </c>
      <c r="K837" s="2">
        <v>3</v>
      </c>
      <c r="L837" s="2"/>
    </row>
    <row r="838" spans="1:12" x14ac:dyDescent="0.35">
      <c r="A838" s="2" t="s">
        <v>202</v>
      </c>
      <c r="B838" s="2" t="s">
        <v>203</v>
      </c>
      <c r="C838" s="2" t="s">
        <v>176</v>
      </c>
      <c r="D838" s="2" t="s">
        <v>29</v>
      </c>
      <c r="E838" s="2">
        <v>2</v>
      </c>
      <c r="F838" s="20">
        <v>1.46</v>
      </c>
      <c r="G838" s="2" t="s">
        <v>210</v>
      </c>
      <c r="H838" s="2">
        <v>851.55</v>
      </c>
      <c r="I838" s="2" t="s">
        <v>760</v>
      </c>
      <c r="J838" s="5">
        <v>1761.28</v>
      </c>
      <c r="K838" s="2">
        <v>3</v>
      </c>
      <c r="L838" s="2"/>
    </row>
    <row r="839" spans="1:12" x14ac:dyDescent="0.35">
      <c r="A839" s="2" t="s">
        <v>202</v>
      </c>
      <c r="B839" s="2" t="s">
        <v>203</v>
      </c>
      <c r="C839" s="2" t="s">
        <v>176</v>
      </c>
      <c r="D839" s="2" t="s">
        <v>29</v>
      </c>
      <c r="E839" s="2">
        <v>3</v>
      </c>
      <c r="F839" s="20">
        <v>0.13700000000000001</v>
      </c>
      <c r="G839" s="2" t="s">
        <v>207</v>
      </c>
      <c r="H839" s="2">
        <v>252.18</v>
      </c>
      <c r="I839" s="2" t="s">
        <v>777</v>
      </c>
      <c r="J839" s="5">
        <v>252.18</v>
      </c>
      <c r="K839" s="2">
        <v>3</v>
      </c>
      <c r="L839" s="2"/>
    </row>
    <row r="840" spans="1:12" x14ac:dyDescent="0.35">
      <c r="A840" s="2" t="s">
        <v>202</v>
      </c>
      <c r="B840" s="2" t="s">
        <v>203</v>
      </c>
      <c r="C840" s="2" t="s">
        <v>176</v>
      </c>
      <c r="D840" s="2" t="s">
        <v>29</v>
      </c>
      <c r="E840" s="2">
        <v>3</v>
      </c>
      <c r="F840" s="20">
        <v>0.13700000000000001</v>
      </c>
      <c r="G840" s="2" t="s">
        <v>206</v>
      </c>
      <c r="H840" s="2">
        <v>228</v>
      </c>
      <c r="I840" s="2" t="s">
        <v>749</v>
      </c>
      <c r="J840" s="5">
        <v>729.29</v>
      </c>
      <c r="K840" s="2">
        <v>3</v>
      </c>
      <c r="L840" s="2"/>
    </row>
    <row r="841" spans="1:12" x14ac:dyDescent="0.35">
      <c r="A841" s="2" t="s">
        <v>202</v>
      </c>
      <c r="B841" s="2" t="s">
        <v>203</v>
      </c>
      <c r="C841" s="2" t="s">
        <v>176</v>
      </c>
      <c r="D841" s="2" t="s">
        <v>29</v>
      </c>
      <c r="E841" s="2">
        <v>3</v>
      </c>
      <c r="F841" s="20">
        <v>0.13700000000000001</v>
      </c>
      <c r="G841" s="2" t="s">
        <v>210</v>
      </c>
      <c r="H841" s="2">
        <v>79.8</v>
      </c>
      <c r="I841" s="2" t="s">
        <v>760</v>
      </c>
      <c r="J841" s="5">
        <v>165.05</v>
      </c>
      <c r="K841" s="2">
        <v>3</v>
      </c>
      <c r="L841" s="2"/>
    </row>
    <row r="842" spans="1:12" x14ac:dyDescent="0.35">
      <c r="A842" s="2" t="s">
        <v>202</v>
      </c>
      <c r="B842" s="2" t="s">
        <v>203</v>
      </c>
      <c r="C842" s="2" t="s">
        <v>176</v>
      </c>
      <c r="D842" s="2" t="s">
        <v>29</v>
      </c>
      <c r="E842" s="2">
        <v>3</v>
      </c>
      <c r="F842" s="20">
        <v>0.13700000000000001</v>
      </c>
      <c r="G842" s="2" t="s">
        <v>208</v>
      </c>
      <c r="H842" s="2">
        <v>2.1</v>
      </c>
      <c r="I842" s="2" t="s">
        <v>760</v>
      </c>
      <c r="J842" s="5">
        <v>31.8</v>
      </c>
      <c r="K842" s="2">
        <v>3</v>
      </c>
      <c r="L842" s="2"/>
    </row>
    <row r="843" spans="1:12" x14ac:dyDescent="0.35">
      <c r="A843" s="2" t="s">
        <v>202</v>
      </c>
      <c r="B843" s="2" t="s">
        <v>203</v>
      </c>
      <c r="C843" s="2" t="s">
        <v>176</v>
      </c>
      <c r="D843" s="2" t="s">
        <v>29</v>
      </c>
      <c r="E843" s="2">
        <v>3</v>
      </c>
      <c r="F843" s="20">
        <v>0.13700000000000001</v>
      </c>
      <c r="G843" s="2" t="s">
        <v>209</v>
      </c>
      <c r="H843" s="2">
        <v>1.1399999999999999</v>
      </c>
      <c r="I843" s="2" t="s">
        <v>760</v>
      </c>
      <c r="J843" s="5">
        <v>60.78</v>
      </c>
      <c r="K843" s="2">
        <v>3</v>
      </c>
      <c r="L843" s="2"/>
    </row>
  </sheetData>
  <pageMargins left="0.511811024" right="0.511811024" top="0.78740157499999996" bottom="0.78740157499999996" header="0.31496062000000002" footer="0.31496062000000002"/>
  <tableParts count="3">
    <tablePart r:id="rId1"/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729F1-4119-4C6F-A7E5-36D6A0381E05}">
  <sheetPr codeName="Planilha10"/>
  <dimension ref="A1:F65"/>
  <sheetViews>
    <sheetView workbookViewId="0">
      <selection sqref="A1:F65"/>
    </sheetView>
  </sheetViews>
  <sheetFormatPr defaultRowHeight="14.5" x14ac:dyDescent="0.35"/>
  <cols>
    <col min="1" max="1" width="6" bestFit="1" customWidth="1"/>
    <col min="2" max="2" width="11.36328125" bestFit="1" customWidth="1"/>
    <col min="3" max="3" width="6.6328125" bestFit="1" customWidth="1"/>
    <col min="4" max="4" width="40.54296875" bestFit="1" customWidth="1"/>
    <col min="5" max="5" width="11.6328125" bestFit="1" customWidth="1"/>
    <col min="6" max="6" width="10.6328125" bestFit="1" customWidth="1"/>
  </cols>
  <sheetData>
    <row r="1" spans="1:6" x14ac:dyDescent="0.35">
      <c r="A1" t="s">
        <v>0</v>
      </c>
      <c r="B1" t="s">
        <v>25</v>
      </c>
      <c r="C1" t="s">
        <v>26</v>
      </c>
      <c r="D1" t="s">
        <v>28</v>
      </c>
      <c r="E1" t="s">
        <v>808</v>
      </c>
      <c r="F1" t="s">
        <v>749</v>
      </c>
    </row>
    <row r="2" spans="1:6" x14ac:dyDescent="0.35">
      <c r="A2" t="s">
        <v>153</v>
      </c>
      <c r="B2">
        <v>4458</v>
      </c>
      <c r="C2">
        <v>2022</v>
      </c>
      <c r="D2" t="s">
        <v>154</v>
      </c>
      <c r="E2">
        <v>10</v>
      </c>
    </row>
    <row r="3" spans="1:6" x14ac:dyDescent="0.35">
      <c r="A3" t="s">
        <v>157</v>
      </c>
      <c r="B3">
        <v>4481</v>
      </c>
      <c r="C3">
        <v>2022</v>
      </c>
      <c r="D3" t="s">
        <v>158</v>
      </c>
      <c r="E3">
        <v>10</v>
      </c>
    </row>
    <row r="4" spans="1:6" x14ac:dyDescent="0.35">
      <c r="A4" t="s">
        <v>103</v>
      </c>
      <c r="B4">
        <v>3295</v>
      </c>
      <c r="C4">
        <v>2019</v>
      </c>
      <c r="D4" t="s">
        <v>104</v>
      </c>
      <c r="E4">
        <v>13</v>
      </c>
    </row>
    <row r="5" spans="1:6" x14ac:dyDescent="0.35">
      <c r="A5" t="s">
        <v>137</v>
      </c>
      <c r="B5">
        <v>4315</v>
      </c>
      <c r="C5">
        <v>2022</v>
      </c>
      <c r="D5" t="s">
        <v>138</v>
      </c>
      <c r="E5">
        <v>13</v>
      </c>
    </row>
    <row r="6" spans="1:6" x14ac:dyDescent="0.35">
      <c r="A6" t="s">
        <v>196</v>
      </c>
      <c r="B6">
        <v>5047</v>
      </c>
      <c r="C6">
        <v>2024</v>
      </c>
      <c r="D6" t="s">
        <v>197</v>
      </c>
      <c r="E6">
        <v>13</v>
      </c>
    </row>
    <row r="7" spans="1:6" x14ac:dyDescent="0.35">
      <c r="A7" t="s">
        <v>108</v>
      </c>
      <c r="B7">
        <v>3536</v>
      </c>
      <c r="C7">
        <v>2019</v>
      </c>
      <c r="D7" t="s">
        <v>109</v>
      </c>
      <c r="E7">
        <v>15</v>
      </c>
    </row>
    <row r="8" spans="1:6" x14ac:dyDescent="0.35">
      <c r="A8" t="s">
        <v>110</v>
      </c>
      <c r="B8">
        <v>3980</v>
      </c>
      <c r="C8">
        <v>2019</v>
      </c>
      <c r="D8" t="s">
        <v>111</v>
      </c>
      <c r="E8">
        <v>15</v>
      </c>
    </row>
    <row r="9" spans="1:6" x14ac:dyDescent="0.35">
      <c r="A9" t="s">
        <v>191</v>
      </c>
      <c r="B9">
        <v>4923</v>
      </c>
      <c r="C9">
        <v>2024</v>
      </c>
      <c r="D9" t="s">
        <v>192</v>
      </c>
      <c r="E9">
        <v>16</v>
      </c>
    </row>
    <row r="10" spans="1:6" x14ac:dyDescent="0.35">
      <c r="A10" t="s">
        <v>23</v>
      </c>
      <c r="B10">
        <v>3726</v>
      </c>
      <c r="C10">
        <v>2019</v>
      </c>
      <c r="D10" t="s">
        <v>116</v>
      </c>
      <c r="E10">
        <v>20</v>
      </c>
    </row>
    <row r="11" spans="1:6" x14ac:dyDescent="0.35">
      <c r="A11" t="s">
        <v>114</v>
      </c>
      <c r="B11">
        <v>3604</v>
      </c>
      <c r="C11">
        <v>2019</v>
      </c>
      <c r="D11" t="s">
        <v>115</v>
      </c>
      <c r="E11">
        <v>21</v>
      </c>
    </row>
    <row r="12" spans="1:6" x14ac:dyDescent="0.35">
      <c r="A12" t="s">
        <v>60</v>
      </c>
      <c r="B12">
        <v>636</v>
      </c>
      <c r="C12">
        <v>2016</v>
      </c>
      <c r="D12" t="s">
        <v>62</v>
      </c>
      <c r="E12">
        <v>22</v>
      </c>
    </row>
    <row r="13" spans="1:6" x14ac:dyDescent="0.35">
      <c r="A13" t="s">
        <v>172</v>
      </c>
      <c r="B13">
        <v>4618</v>
      </c>
      <c r="C13">
        <v>2023</v>
      </c>
      <c r="D13" t="s">
        <v>173</v>
      </c>
      <c r="E13">
        <v>26</v>
      </c>
    </row>
    <row r="14" spans="1:6" x14ac:dyDescent="0.35">
      <c r="A14" t="s">
        <v>96</v>
      </c>
      <c r="B14">
        <v>2901</v>
      </c>
      <c r="C14">
        <v>2018</v>
      </c>
      <c r="D14" t="s">
        <v>97</v>
      </c>
      <c r="E14">
        <v>30</v>
      </c>
    </row>
    <row r="15" spans="1:6" x14ac:dyDescent="0.35">
      <c r="A15" t="s">
        <v>22</v>
      </c>
      <c r="B15">
        <v>3278</v>
      </c>
      <c r="C15">
        <v>2019</v>
      </c>
      <c r="D15" t="s">
        <v>105</v>
      </c>
      <c r="E15">
        <v>30</v>
      </c>
    </row>
    <row r="16" spans="1:6" x14ac:dyDescent="0.35">
      <c r="A16" t="s">
        <v>135</v>
      </c>
      <c r="B16">
        <v>4246</v>
      </c>
      <c r="C16">
        <v>2022</v>
      </c>
      <c r="D16" t="s">
        <v>136</v>
      </c>
      <c r="E16">
        <v>30</v>
      </c>
    </row>
    <row r="17" spans="1:5" x14ac:dyDescent="0.35">
      <c r="A17" t="s">
        <v>145</v>
      </c>
      <c r="B17">
        <v>4450</v>
      </c>
      <c r="C17">
        <v>2022</v>
      </c>
      <c r="D17" t="s">
        <v>147</v>
      </c>
      <c r="E17">
        <v>30</v>
      </c>
    </row>
    <row r="18" spans="1:5" x14ac:dyDescent="0.35">
      <c r="A18" t="s">
        <v>161</v>
      </c>
      <c r="B18">
        <v>4506</v>
      </c>
      <c r="C18">
        <v>2022</v>
      </c>
      <c r="D18" t="s">
        <v>162</v>
      </c>
      <c r="E18">
        <v>35</v>
      </c>
    </row>
    <row r="19" spans="1:5" x14ac:dyDescent="0.35">
      <c r="A19" t="s">
        <v>106</v>
      </c>
      <c r="B19">
        <v>3657</v>
      </c>
      <c r="C19">
        <v>2019</v>
      </c>
      <c r="D19" t="s">
        <v>107</v>
      </c>
      <c r="E19">
        <v>37</v>
      </c>
    </row>
    <row r="20" spans="1:5" x14ac:dyDescent="0.35">
      <c r="A20" t="s">
        <v>150</v>
      </c>
      <c r="B20">
        <v>4466</v>
      </c>
      <c r="C20">
        <v>2022</v>
      </c>
      <c r="D20" t="s">
        <v>152</v>
      </c>
      <c r="E20">
        <v>38</v>
      </c>
    </row>
    <row r="21" spans="1:5" x14ac:dyDescent="0.35">
      <c r="A21" t="s">
        <v>18</v>
      </c>
      <c r="B21">
        <v>2086</v>
      </c>
      <c r="C21">
        <v>2018</v>
      </c>
      <c r="D21" t="s">
        <v>76</v>
      </c>
      <c r="E21">
        <v>40</v>
      </c>
    </row>
    <row r="22" spans="1:5" x14ac:dyDescent="0.35">
      <c r="A22" t="s">
        <v>93</v>
      </c>
      <c r="B22">
        <v>3796</v>
      </c>
      <c r="C22">
        <v>2019</v>
      </c>
      <c r="D22" t="s">
        <v>95</v>
      </c>
      <c r="E22">
        <v>40</v>
      </c>
    </row>
    <row r="23" spans="1:5" x14ac:dyDescent="0.35">
      <c r="A23" t="s">
        <v>101</v>
      </c>
      <c r="B23">
        <v>3159</v>
      </c>
      <c r="C23">
        <v>2018</v>
      </c>
      <c r="D23" t="s">
        <v>102</v>
      </c>
      <c r="E23">
        <v>40</v>
      </c>
    </row>
    <row r="24" spans="1:5" x14ac:dyDescent="0.35">
      <c r="A24" t="s">
        <v>24</v>
      </c>
      <c r="B24">
        <v>1615</v>
      </c>
      <c r="C24">
        <v>2015</v>
      </c>
      <c r="D24" t="s">
        <v>165</v>
      </c>
      <c r="E24">
        <v>40</v>
      </c>
    </row>
    <row r="25" spans="1:5" x14ac:dyDescent="0.35">
      <c r="A25" t="s">
        <v>189</v>
      </c>
      <c r="B25">
        <v>5075</v>
      </c>
      <c r="C25">
        <v>2025</v>
      </c>
      <c r="D25" t="s">
        <v>190</v>
      </c>
      <c r="E25">
        <v>40</v>
      </c>
    </row>
    <row r="26" spans="1:5" x14ac:dyDescent="0.35">
      <c r="A26" t="s">
        <v>117</v>
      </c>
      <c r="B26">
        <v>3952</v>
      </c>
      <c r="C26">
        <v>2019</v>
      </c>
      <c r="D26" t="s">
        <v>118</v>
      </c>
      <c r="E26">
        <v>43</v>
      </c>
    </row>
    <row r="27" spans="1:5" x14ac:dyDescent="0.35">
      <c r="A27" t="s">
        <v>202</v>
      </c>
      <c r="B27">
        <v>5372</v>
      </c>
      <c r="C27">
        <v>2024</v>
      </c>
      <c r="D27" t="s">
        <v>203</v>
      </c>
      <c r="E27">
        <v>43</v>
      </c>
    </row>
    <row r="28" spans="1:5" x14ac:dyDescent="0.35">
      <c r="A28" t="s">
        <v>19</v>
      </c>
      <c r="B28">
        <v>2930</v>
      </c>
      <c r="C28">
        <v>2018</v>
      </c>
      <c r="D28" t="s">
        <v>82</v>
      </c>
      <c r="E28">
        <v>44</v>
      </c>
    </row>
    <row r="29" spans="1:5" x14ac:dyDescent="0.35">
      <c r="A29" t="s">
        <v>83</v>
      </c>
      <c r="B29">
        <v>2629</v>
      </c>
      <c r="C29">
        <v>2018</v>
      </c>
      <c r="D29" t="s">
        <v>84</v>
      </c>
      <c r="E29">
        <v>45</v>
      </c>
    </row>
    <row r="30" spans="1:5" x14ac:dyDescent="0.35">
      <c r="A30" t="s">
        <v>86</v>
      </c>
      <c r="B30">
        <v>2824</v>
      </c>
      <c r="C30">
        <v>2018</v>
      </c>
      <c r="D30" t="s">
        <v>84</v>
      </c>
      <c r="E30">
        <v>45</v>
      </c>
    </row>
    <row r="31" spans="1:5" x14ac:dyDescent="0.35">
      <c r="A31" t="s">
        <v>92</v>
      </c>
      <c r="B31">
        <v>2801</v>
      </c>
      <c r="C31">
        <v>2018</v>
      </c>
      <c r="D31" t="s">
        <v>84</v>
      </c>
      <c r="E31">
        <v>45</v>
      </c>
    </row>
    <row r="32" spans="1:5" x14ac:dyDescent="0.35">
      <c r="A32" t="s">
        <v>148</v>
      </c>
      <c r="B32">
        <v>4405</v>
      </c>
      <c r="C32">
        <v>2022</v>
      </c>
      <c r="D32" t="s">
        <v>149</v>
      </c>
      <c r="E32">
        <v>45</v>
      </c>
    </row>
    <row r="33" spans="1:5" x14ac:dyDescent="0.35">
      <c r="A33" t="s">
        <v>174</v>
      </c>
      <c r="B33">
        <v>4600</v>
      </c>
      <c r="C33">
        <v>2023</v>
      </c>
      <c r="D33" t="s">
        <v>175</v>
      </c>
      <c r="E33">
        <v>47</v>
      </c>
    </row>
    <row r="34" spans="1:5" x14ac:dyDescent="0.35">
      <c r="A34" t="s">
        <v>20</v>
      </c>
      <c r="B34">
        <v>2999</v>
      </c>
      <c r="C34">
        <v>2018</v>
      </c>
      <c r="D34" t="s">
        <v>88</v>
      </c>
      <c r="E34">
        <v>50</v>
      </c>
    </row>
    <row r="35" spans="1:5" x14ac:dyDescent="0.35">
      <c r="A35" t="s">
        <v>121</v>
      </c>
      <c r="B35">
        <v>4003</v>
      </c>
      <c r="C35">
        <v>2019</v>
      </c>
      <c r="D35" t="s">
        <v>122</v>
      </c>
      <c r="E35">
        <v>50</v>
      </c>
    </row>
    <row r="36" spans="1:5" x14ac:dyDescent="0.35">
      <c r="A36" t="s">
        <v>127</v>
      </c>
      <c r="B36">
        <v>4262</v>
      </c>
      <c r="C36">
        <v>2022</v>
      </c>
      <c r="D36" t="s">
        <v>129</v>
      </c>
      <c r="E36">
        <v>50</v>
      </c>
    </row>
    <row r="37" spans="1:5" x14ac:dyDescent="0.35">
      <c r="A37" t="s">
        <v>123</v>
      </c>
      <c r="B37">
        <v>3977</v>
      </c>
      <c r="C37">
        <v>2019</v>
      </c>
      <c r="D37" t="s">
        <v>124</v>
      </c>
      <c r="E37">
        <v>51</v>
      </c>
    </row>
    <row r="38" spans="1:5" x14ac:dyDescent="0.35">
      <c r="A38" t="s">
        <v>78</v>
      </c>
      <c r="B38">
        <v>3013</v>
      </c>
      <c r="C38">
        <v>2018</v>
      </c>
      <c r="D38" t="s">
        <v>79</v>
      </c>
      <c r="E38">
        <v>52</v>
      </c>
    </row>
    <row r="39" spans="1:5" x14ac:dyDescent="0.35">
      <c r="A39" t="s">
        <v>98</v>
      </c>
      <c r="B39">
        <v>2967</v>
      </c>
      <c r="C39">
        <v>2018</v>
      </c>
      <c r="D39" t="s">
        <v>99</v>
      </c>
      <c r="E39">
        <v>52</v>
      </c>
    </row>
    <row r="40" spans="1:5" x14ac:dyDescent="0.35">
      <c r="A40" t="s">
        <v>187</v>
      </c>
      <c r="B40">
        <v>4990</v>
      </c>
      <c r="C40">
        <v>2024</v>
      </c>
      <c r="D40" t="s">
        <v>188</v>
      </c>
      <c r="E40">
        <v>53</v>
      </c>
    </row>
    <row r="41" spans="1:5" x14ac:dyDescent="0.35">
      <c r="A41" t="s">
        <v>163</v>
      </c>
      <c r="B41">
        <v>4518</v>
      </c>
      <c r="C41">
        <v>2022</v>
      </c>
      <c r="D41" t="s">
        <v>164</v>
      </c>
      <c r="E41">
        <v>55</v>
      </c>
    </row>
    <row r="42" spans="1:5" x14ac:dyDescent="0.35">
      <c r="A42" t="s">
        <v>178</v>
      </c>
      <c r="B42">
        <v>4613</v>
      </c>
      <c r="C42">
        <v>2023</v>
      </c>
      <c r="D42" t="s">
        <v>179</v>
      </c>
      <c r="E42">
        <v>55</v>
      </c>
    </row>
    <row r="43" spans="1:5" x14ac:dyDescent="0.35">
      <c r="A43" t="s">
        <v>112</v>
      </c>
      <c r="B43">
        <v>3783</v>
      </c>
      <c r="C43">
        <v>2019</v>
      </c>
      <c r="D43" t="s">
        <v>113</v>
      </c>
      <c r="E43">
        <v>56</v>
      </c>
    </row>
    <row r="44" spans="1:5" x14ac:dyDescent="0.35">
      <c r="A44" t="s">
        <v>130</v>
      </c>
      <c r="B44">
        <v>4222</v>
      </c>
      <c r="C44">
        <v>2022</v>
      </c>
      <c r="D44" t="s">
        <v>132</v>
      </c>
      <c r="E44">
        <v>56</v>
      </c>
    </row>
    <row r="45" spans="1:5" x14ac:dyDescent="0.35">
      <c r="A45" t="s">
        <v>16</v>
      </c>
      <c r="B45">
        <v>280</v>
      </c>
      <c r="C45">
        <v>2016</v>
      </c>
      <c r="D45" t="s">
        <v>69</v>
      </c>
      <c r="E45">
        <v>65</v>
      </c>
    </row>
    <row r="46" spans="1:5" x14ac:dyDescent="0.35">
      <c r="A46" t="s">
        <v>89</v>
      </c>
      <c r="B46">
        <v>2797</v>
      </c>
      <c r="C46">
        <v>2018</v>
      </c>
      <c r="D46" t="s">
        <v>90</v>
      </c>
      <c r="E46">
        <v>65</v>
      </c>
    </row>
    <row r="47" spans="1:5" x14ac:dyDescent="0.35">
      <c r="A47" t="s">
        <v>170</v>
      </c>
      <c r="B47">
        <v>4585</v>
      </c>
      <c r="C47">
        <v>2023</v>
      </c>
      <c r="D47" t="s">
        <v>171</v>
      </c>
      <c r="E47">
        <v>68</v>
      </c>
    </row>
    <row r="48" spans="1:5" x14ac:dyDescent="0.35">
      <c r="A48" t="s">
        <v>15</v>
      </c>
      <c r="B48">
        <v>1682</v>
      </c>
      <c r="C48">
        <v>2017</v>
      </c>
      <c r="D48" t="s">
        <v>51</v>
      </c>
      <c r="E48">
        <v>70</v>
      </c>
    </row>
    <row r="49" spans="1:5" x14ac:dyDescent="0.35">
      <c r="A49" t="s">
        <v>17</v>
      </c>
      <c r="B49">
        <v>333</v>
      </c>
      <c r="C49">
        <v>2016</v>
      </c>
      <c r="D49" t="s">
        <v>70</v>
      </c>
      <c r="E49">
        <v>70</v>
      </c>
    </row>
    <row r="50" spans="1:5" x14ac:dyDescent="0.35">
      <c r="A50" t="s">
        <v>166</v>
      </c>
      <c r="B50">
        <v>4548</v>
      </c>
      <c r="C50">
        <v>2022</v>
      </c>
      <c r="D50" t="s">
        <v>167</v>
      </c>
      <c r="E50">
        <v>70</v>
      </c>
    </row>
    <row r="51" spans="1:5" x14ac:dyDescent="0.35">
      <c r="A51" t="s">
        <v>185</v>
      </c>
      <c r="B51">
        <v>4730</v>
      </c>
      <c r="C51">
        <v>2023</v>
      </c>
      <c r="D51" t="s">
        <v>186</v>
      </c>
      <c r="E51">
        <v>70</v>
      </c>
    </row>
    <row r="52" spans="1:5" x14ac:dyDescent="0.35">
      <c r="A52" t="s">
        <v>155</v>
      </c>
      <c r="B52">
        <v>4479</v>
      </c>
      <c r="C52">
        <v>2022</v>
      </c>
      <c r="D52" t="s">
        <v>156</v>
      </c>
      <c r="E52">
        <v>72</v>
      </c>
    </row>
    <row r="53" spans="1:5" x14ac:dyDescent="0.35">
      <c r="A53" t="s">
        <v>21</v>
      </c>
      <c r="B53">
        <v>3094</v>
      </c>
      <c r="C53">
        <v>2018</v>
      </c>
      <c r="D53" t="s">
        <v>100</v>
      </c>
      <c r="E53">
        <v>75</v>
      </c>
    </row>
    <row r="54" spans="1:5" x14ac:dyDescent="0.35">
      <c r="A54" t="s">
        <v>168</v>
      </c>
      <c r="B54">
        <v>4499</v>
      </c>
      <c r="C54">
        <v>2022</v>
      </c>
      <c r="D54" t="s">
        <v>169</v>
      </c>
      <c r="E54">
        <v>80</v>
      </c>
    </row>
    <row r="55" spans="1:5" x14ac:dyDescent="0.35">
      <c r="A55" t="s">
        <v>193</v>
      </c>
      <c r="B55">
        <v>5102</v>
      </c>
      <c r="C55">
        <v>2024</v>
      </c>
      <c r="D55" t="s">
        <v>195</v>
      </c>
      <c r="E55">
        <v>81</v>
      </c>
    </row>
    <row r="56" spans="1:5" x14ac:dyDescent="0.35">
      <c r="A56" t="s">
        <v>198</v>
      </c>
      <c r="B56">
        <v>5259</v>
      </c>
      <c r="C56">
        <v>2024</v>
      </c>
      <c r="D56" t="s">
        <v>199</v>
      </c>
      <c r="E56">
        <v>81</v>
      </c>
    </row>
    <row r="57" spans="1:5" x14ac:dyDescent="0.35">
      <c r="A57" t="s">
        <v>200</v>
      </c>
      <c r="B57">
        <v>5269</v>
      </c>
      <c r="C57">
        <v>2024</v>
      </c>
      <c r="D57" t="s">
        <v>201</v>
      </c>
      <c r="E57">
        <v>81</v>
      </c>
    </row>
    <row r="58" spans="1:5" x14ac:dyDescent="0.35">
      <c r="A58" t="s">
        <v>119</v>
      </c>
      <c r="B58">
        <v>3986</v>
      </c>
      <c r="C58">
        <v>2019</v>
      </c>
      <c r="D58" t="s">
        <v>120</v>
      </c>
      <c r="E58">
        <v>82</v>
      </c>
    </row>
    <row r="59" spans="1:5" x14ac:dyDescent="0.35">
      <c r="A59" t="s">
        <v>125</v>
      </c>
      <c r="B59">
        <v>4110</v>
      </c>
      <c r="C59">
        <v>2021</v>
      </c>
      <c r="D59" t="s">
        <v>126</v>
      </c>
      <c r="E59">
        <v>88</v>
      </c>
    </row>
    <row r="60" spans="1:5" x14ac:dyDescent="0.35">
      <c r="A60" t="s">
        <v>71</v>
      </c>
      <c r="B60">
        <v>4001</v>
      </c>
      <c r="C60">
        <v>2019</v>
      </c>
      <c r="D60" t="s">
        <v>72</v>
      </c>
      <c r="E60">
        <v>89</v>
      </c>
    </row>
    <row r="61" spans="1:5" x14ac:dyDescent="0.35">
      <c r="A61" t="s">
        <v>139</v>
      </c>
      <c r="B61">
        <v>4433</v>
      </c>
      <c r="C61">
        <v>2022</v>
      </c>
      <c r="D61" t="s">
        <v>140</v>
      </c>
      <c r="E61">
        <v>90</v>
      </c>
    </row>
    <row r="62" spans="1:5" x14ac:dyDescent="0.35">
      <c r="A62" t="s">
        <v>133</v>
      </c>
      <c r="B62">
        <v>4240</v>
      </c>
      <c r="C62">
        <v>2022</v>
      </c>
      <c r="D62" t="s">
        <v>134</v>
      </c>
      <c r="E62">
        <v>96</v>
      </c>
    </row>
    <row r="63" spans="1:5" x14ac:dyDescent="0.35">
      <c r="A63" t="s">
        <v>159</v>
      </c>
      <c r="B63">
        <v>4508</v>
      </c>
      <c r="C63">
        <v>2022</v>
      </c>
      <c r="D63" t="s">
        <v>160</v>
      </c>
      <c r="E63">
        <v>100</v>
      </c>
    </row>
    <row r="64" spans="1:5" x14ac:dyDescent="0.35">
      <c r="A64" t="s">
        <v>180</v>
      </c>
      <c r="B64">
        <v>4852</v>
      </c>
      <c r="C64">
        <v>2024</v>
      </c>
      <c r="D64" t="s">
        <v>182</v>
      </c>
      <c r="E64">
        <v>100</v>
      </c>
    </row>
    <row r="65" spans="1:5" x14ac:dyDescent="0.35">
      <c r="A65" t="s">
        <v>142</v>
      </c>
      <c r="B65">
        <v>4431</v>
      </c>
      <c r="C65">
        <v>2022</v>
      </c>
      <c r="D65" t="s">
        <v>144</v>
      </c>
      <c r="E65">
        <v>104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E9E7F-030B-4560-B138-12B459E69720}">
  <sheetPr codeName="Planilha2"/>
  <dimension ref="A1:AA65"/>
  <sheetViews>
    <sheetView workbookViewId="0">
      <selection activeCell="D1" sqref="D1"/>
    </sheetView>
  </sheetViews>
  <sheetFormatPr defaultRowHeight="14.5" x14ac:dyDescent="0.35"/>
  <cols>
    <col min="1" max="1" width="7.54296875" style="2" bestFit="1" customWidth="1"/>
    <col min="2" max="2" width="11.36328125" bestFit="1" customWidth="1"/>
    <col min="3" max="3" width="6.6328125" bestFit="1" customWidth="1"/>
    <col min="4" max="4" width="23.08984375" bestFit="1" customWidth="1"/>
    <col min="5" max="5" width="40.54296875" bestFit="1" customWidth="1"/>
    <col min="6" max="6" width="19.6328125" bestFit="1" customWidth="1"/>
    <col min="7" max="7" width="7.08984375" bestFit="1" customWidth="1"/>
    <col min="8" max="8" width="11" bestFit="1" customWidth="1"/>
    <col min="9" max="9" width="7.08984375" bestFit="1" customWidth="1"/>
    <col min="10" max="10" width="11" bestFit="1" customWidth="1"/>
    <col min="11" max="11" width="6.54296875" bestFit="1" customWidth="1"/>
    <col min="12" max="12" width="10.453125" bestFit="1" customWidth="1"/>
    <col min="13" max="13" width="7.6328125" bestFit="1" customWidth="1"/>
    <col min="14" max="14" width="17" bestFit="1" customWidth="1"/>
    <col min="15" max="15" width="22.453125" bestFit="1" customWidth="1"/>
    <col min="16" max="16" width="19.6328125" bestFit="1" customWidth="1"/>
    <col min="17" max="18" width="12.6328125" bestFit="1" customWidth="1"/>
    <col min="20" max="20" width="8.54296875" bestFit="1" customWidth="1"/>
    <col min="21" max="21" width="16.453125" bestFit="1" customWidth="1"/>
    <col min="22" max="22" width="16.6328125" bestFit="1" customWidth="1"/>
    <col min="23" max="23" width="16" bestFit="1" customWidth="1"/>
    <col min="24" max="24" width="13.6328125" bestFit="1" customWidth="1"/>
    <col min="25" max="25" width="10.54296875" bestFit="1" customWidth="1"/>
    <col min="26" max="26" width="9.54296875" bestFit="1" customWidth="1"/>
    <col min="27" max="27" width="6.6328125" bestFit="1" customWidth="1"/>
    <col min="28" max="28" width="7.453125" bestFit="1" customWidth="1"/>
  </cols>
  <sheetData>
    <row r="1" spans="1:27" x14ac:dyDescent="0.35">
      <c r="A1" s="2" t="s">
        <v>0</v>
      </c>
      <c r="B1" t="s">
        <v>25</v>
      </c>
      <c r="C1" t="s">
        <v>26</v>
      </c>
      <c r="D1" t="s">
        <v>27</v>
      </c>
      <c r="E1" t="s">
        <v>28</v>
      </c>
      <c r="F1" t="s">
        <v>4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t="s">
        <v>40</v>
      </c>
      <c r="S1" t="s">
        <v>41</v>
      </c>
      <c r="T1" t="s">
        <v>42</v>
      </c>
      <c r="U1" t="s">
        <v>43</v>
      </c>
      <c r="V1" t="s">
        <v>44</v>
      </c>
      <c r="W1" t="s">
        <v>45</v>
      </c>
      <c r="X1" t="s">
        <v>46</v>
      </c>
      <c r="Y1" t="s">
        <v>47</v>
      </c>
      <c r="Z1" t="s">
        <v>48</v>
      </c>
      <c r="AA1" t="s">
        <v>49</v>
      </c>
    </row>
    <row r="2" spans="1:27" x14ac:dyDescent="0.35">
      <c r="A2" s="2" t="s">
        <v>15</v>
      </c>
      <c r="B2">
        <v>1682</v>
      </c>
      <c r="C2">
        <v>2017</v>
      </c>
      <c r="D2" t="s">
        <v>50</v>
      </c>
      <c r="E2" t="s">
        <v>51</v>
      </c>
      <c r="F2" t="s">
        <v>52</v>
      </c>
      <c r="G2">
        <v>1.74</v>
      </c>
      <c r="H2" t="s">
        <v>53</v>
      </c>
      <c r="I2">
        <v>0</v>
      </c>
      <c r="J2" t="s">
        <v>54</v>
      </c>
      <c r="K2">
        <v>0</v>
      </c>
      <c r="L2" t="s">
        <v>54</v>
      </c>
      <c r="M2">
        <v>1.74</v>
      </c>
      <c r="N2" t="s">
        <v>55</v>
      </c>
      <c r="O2" t="s">
        <v>56</v>
      </c>
      <c r="P2" t="s">
        <v>57</v>
      </c>
      <c r="Q2">
        <v>-20.59155363</v>
      </c>
      <c r="R2">
        <v>-41.191854679999999</v>
      </c>
      <c r="S2">
        <v>2900</v>
      </c>
      <c r="T2">
        <v>522</v>
      </c>
      <c r="U2">
        <v>4</v>
      </c>
      <c r="V2" s="16">
        <v>45838</v>
      </c>
      <c r="W2" s="16">
        <v>45833</v>
      </c>
      <c r="X2">
        <v>1.74</v>
      </c>
      <c r="Y2" t="s">
        <v>53</v>
      </c>
      <c r="Z2" t="s">
        <v>58</v>
      </c>
      <c r="AA2" t="s">
        <v>59</v>
      </c>
    </row>
    <row r="3" spans="1:27" x14ac:dyDescent="0.35">
      <c r="A3" s="2" t="s">
        <v>60</v>
      </c>
      <c r="B3">
        <v>636</v>
      </c>
      <c r="C3">
        <v>2016</v>
      </c>
      <c r="D3" t="s">
        <v>61</v>
      </c>
      <c r="E3" t="s">
        <v>62</v>
      </c>
      <c r="F3" t="s">
        <v>52</v>
      </c>
      <c r="G3">
        <v>1.964</v>
      </c>
      <c r="H3" t="s">
        <v>53</v>
      </c>
      <c r="I3">
        <v>0</v>
      </c>
      <c r="J3" t="s">
        <v>54</v>
      </c>
      <c r="K3">
        <v>0</v>
      </c>
      <c r="L3" t="s">
        <v>54</v>
      </c>
      <c r="M3">
        <v>1.964</v>
      </c>
      <c r="N3" t="s">
        <v>63</v>
      </c>
      <c r="O3" t="s">
        <v>64</v>
      </c>
      <c r="P3" t="s">
        <v>65</v>
      </c>
      <c r="Q3">
        <v>-20.797521</v>
      </c>
      <c r="R3">
        <v>-41.553997000000003</v>
      </c>
      <c r="S3">
        <v>3273</v>
      </c>
      <c r="T3">
        <v>1133.8499999999999</v>
      </c>
      <c r="U3">
        <v>8</v>
      </c>
      <c r="V3" s="16">
        <v>45863</v>
      </c>
      <c r="W3" s="16">
        <v>45866</v>
      </c>
      <c r="X3">
        <v>1.964</v>
      </c>
      <c r="Y3" t="s">
        <v>53</v>
      </c>
      <c r="Z3" t="s">
        <v>66</v>
      </c>
      <c r="AA3" t="s">
        <v>67</v>
      </c>
    </row>
    <row r="4" spans="1:27" x14ac:dyDescent="0.35">
      <c r="A4" s="2" t="s">
        <v>16</v>
      </c>
      <c r="B4">
        <v>280</v>
      </c>
      <c r="C4">
        <v>2016</v>
      </c>
      <c r="D4" t="s">
        <v>68</v>
      </c>
      <c r="E4" t="s">
        <v>69</v>
      </c>
      <c r="F4" t="s">
        <v>52</v>
      </c>
      <c r="G4">
        <v>1.95</v>
      </c>
      <c r="H4" t="s">
        <v>53</v>
      </c>
      <c r="I4">
        <v>0</v>
      </c>
      <c r="J4" t="s">
        <v>54</v>
      </c>
      <c r="K4">
        <v>0</v>
      </c>
      <c r="L4" t="s">
        <v>54</v>
      </c>
      <c r="M4">
        <v>1.95</v>
      </c>
      <c r="N4" t="s">
        <v>55</v>
      </c>
      <c r="O4" t="s">
        <v>56</v>
      </c>
      <c r="P4" t="s">
        <v>57</v>
      </c>
      <c r="Q4">
        <v>-20.81940402</v>
      </c>
      <c r="R4">
        <v>-41.221999510000003</v>
      </c>
      <c r="S4">
        <v>3250</v>
      </c>
      <c r="T4">
        <v>329.08</v>
      </c>
      <c r="U4">
        <v>4</v>
      </c>
      <c r="V4" s="16">
        <v>45831</v>
      </c>
      <c r="W4" s="16">
        <v>45835</v>
      </c>
      <c r="X4">
        <v>1.95</v>
      </c>
      <c r="Y4" t="s">
        <v>53</v>
      </c>
      <c r="Z4" t="s">
        <v>66</v>
      </c>
      <c r="AA4" t="s">
        <v>59</v>
      </c>
    </row>
    <row r="5" spans="1:27" x14ac:dyDescent="0.35">
      <c r="A5" s="2" t="s">
        <v>17</v>
      </c>
      <c r="B5">
        <v>333</v>
      </c>
      <c r="C5">
        <v>2016</v>
      </c>
      <c r="D5" t="s">
        <v>50</v>
      </c>
      <c r="E5" t="s">
        <v>70</v>
      </c>
      <c r="F5" t="s">
        <v>52</v>
      </c>
      <c r="G5">
        <v>2.35</v>
      </c>
      <c r="H5" t="s">
        <v>53</v>
      </c>
      <c r="I5">
        <v>2.31</v>
      </c>
      <c r="J5" t="s">
        <v>54</v>
      </c>
      <c r="K5">
        <v>0</v>
      </c>
      <c r="L5" t="s">
        <v>54</v>
      </c>
      <c r="M5">
        <v>4.66</v>
      </c>
      <c r="N5" t="s">
        <v>55</v>
      </c>
      <c r="O5" t="s">
        <v>56</v>
      </c>
      <c r="P5" t="s">
        <v>57</v>
      </c>
      <c r="Q5">
        <v>-20.586728839999999</v>
      </c>
      <c r="R5">
        <v>-41.209729439999997</v>
      </c>
      <c r="S5">
        <v>3917</v>
      </c>
      <c r="T5">
        <v>644.91</v>
      </c>
      <c r="U5">
        <v>10</v>
      </c>
      <c r="V5" s="16">
        <v>45838</v>
      </c>
      <c r="W5" s="16">
        <v>45831</v>
      </c>
      <c r="X5">
        <v>4.66</v>
      </c>
      <c r="Y5" t="s">
        <v>53</v>
      </c>
      <c r="Z5" t="s">
        <v>58</v>
      </c>
      <c r="AA5" t="s">
        <v>59</v>
      </c>
    </row>
    <row r="6" spans="1:27" x14ac:dyDescent="0.35">
      <c r="A6" s="2" t="s">
        <v>71</v>
      </c>
      <c r="B6">
        <v>4001</v>
      </c>
      <c r="C6">
        <v>2019</v>
      </c>
      <c r="D6" t="s">
        <v>50</v>
      </c>
      <c r="E6" t="s">
        <v>72</v>
      </c>
      <c r="F6" t="s">
        <v>52</v>
      </c>
      <c r="G6">
        <v>0.25800000000000001</v>
      </c>
      <c r="H6" t="s">
        <v>53</v>
      </c>
      <c r="I6">
        <v>0.105</v>
      </c>
      <c r="J6" t="s">
        <v>53</v>
      </c>
      <c r="K6">
        <v>0</v>
      </c>
      <c r="L6" t="s">
        <v>54</v>
      </c>
      <c r="M6">
        <v>0.36299999999999999</v>
      </c>
      <c r="N6" t="s">
        <v>73</v>
      </c>
      <c r="O6" t="s">
        <v>64</v>
      </c>
      <c r="P6" t="s">
        <v>65</v>
      </c>
      <c r="Q6">
        <v>-20.461373829999999</v>
      </c>
      <c r="R6">
        <v>-41.146054290000002</v>
      </c>
      <c r="S6">
        <v>430</v>
      </c>
      <c r="T6">
        <v>345.08</v>
      </c>
      <c r="U6">
        <v>4</v>
      </c>
      <c r="V6" s="16">
        <v>45847</v>
      </c>
      <c r="W6" s="16">
        <v>45847</v>
      </c>
      <c r="X6">
        <v>0.36299999999999999</v>
      </c>
      <c r="Y6" t="s">
        <v>53</v>
      </c>
      <c r="Z6" t="s">
        <v>58</v>
      </c>
      <c r="AA6" t="s">
        <v>74</v>
      </c>
    </row>
    <row r="7" spans="1:27" x14ac:dyDescent="0.35">
      <c r="A7" s="2" t="s">
        <v>18</v>
      </c>
      <c r="B7">
        <v>2086</v>
      </c>
      <c r="C7">
        <v>2018</v>
      </c>
      <c r="D7" t="s">
        <v>75</v>
      </c>
      <c r="E7" t="s">
        <v>76</v>
      </c>
      <c r="F7" t="s">
        <v>77</v>
      </c>
      <c r="G7">
        <v>1.849</v>
      </c>
      <c r="H7" t="s">
        <v>53</v>
      </c>
      <c r="I7">
        <v>0</v>
      </c>
      <c r="J7" t="s">
        <v>54</v>
      </c>
      <c r="K7">
        <v>0</v>
      </c>
      <c r="L7" t="s">
        <v>54</v>
      </c>
      <c r="M7">
        <v>1.849</v>
      </c>
      <c r="N7" t="s">
        <v>55</v>
      </c>
      <c r="O7" t="s">
        <v>56</v>
      </c>
      <c r="P7" t="s">
        <v>57</v>
      </c>
      <c r="Q7">
        <v>-20.789694650000001</v>
      </c>
      <c r="R7">
        <v>-41.731323840000002</v>
      </c>
      <c r="S7">
        <v>824</v>
      </c>
      <c r="T7">
        <v>861.03</v>
      </c>
      <c r="U7">
        <v>8</v>
      </c>
      <c r="V7" s="16">
        <v>45820</v>
      </c>
      <c r="W7" s="16">
        <v>45826</v>
      </c>
      <c r="X7">
        <v>1.849</v>
      </c>
      <c r="Y7" t="s">
        <v>53</v>
      </c>
      <c r="Z7" t="s">
        <v>58</v>
      </c>
      <c r="AA7" t="s">
        <v>59</v>
      </c>
    </row>
    <row r="8" spans="1:27" x14ac:dyDescent="0.35">
      <c r="A8" s="2" t="s">
        <v>78</v>
      </c>
      <c r="B8">
        <v>3013</v>
      </c>
      <c r="C8">
        <v>2018</v>
      </c>
      <c r="D8" t="s">
        <v>75</v>
      </c>
      <c r="E8" t="s">
        <v>79</v>
      </c>
      <c r="F8" t="s">
        <v>77</v>
      </c>
      <c r="G8">
        <v>4.68</v>
      </c>
      <c r="H8" t="s">
        <v>53</v>
      </c>
      <c r="I8">
        <v>2.4</v>
      </c>
      <c r="J8" t="s">
        <v>54</v>
      </c>
      <c r="K8">
        <v>0</v>
      </c>
      <c r="L8" t="s">
        <v>54</v>
      </c>
      <c r="M8">
        <v>7.08</v>
      </c>
      <c r="N8" t="s">
        <v>73</v>
      </c>
      <c r="O8" t="s">
        <v>64</v>
      </c>
      <c r="P8" t="s">
        <v>65</v>
      </c>
      <c r="Q8">
        <v>-20.850684309999998</v>
      </c>
      <c r="R8">
        <v>-41.667718970000003</v>
      </c>
      <c r="S8">
        <v>5200</v>
      </c>
      <c r="T8">
        <v>450.98</v>
      </c>
      <c r="U8">
        <v>11</v>
      </c>
      <c r="V8" s="16">
        <v>45820</v>
      </c>
      <c r="W8" s="16">
        <v>45820</v>
      </c>
      <c r="X8">
        <v>7.08</v>
      </c>
      <c r="Y8" t="s">
        <v>53</v>
      </c>
      <c r="Z8" t="s">
        <v>66</v>
      </c>
      <c r="AA8" t="s">
        <v>80</v>
      </c>
    </row>
    <row r="9" spans="1:27" x14ac:dyDescent="0.35">
      <c r="A9" s="2" t="s">
        <v>19</v>
      </c>
      <c r="B9">
        <v>2930</v>
      </c>
      <c r="C9">
        <v>2018</v>
      </c>
      <c r="D9" t="s">
        <v>81</v>
      </c>
      <c r="E9" t="s">
        <v>82</v>
      </c>
      <c r="F9" t="s">
        <v>52</v>
      </c>
      <c r="G9">
        <v>0.3</v>
      </c>
      <c r="H9" t="s">
        <v>53</v>
      </c>
      <c r="I9">
        <v>3.14</v>
      </c>
      <c r="J9" t="s">
        <v>53</v>
      </c>
      <c r="K9">
        <v>0</v>
      </c>
      <c r="L9" t="s">
        <v>54</v>
      </c>
      <c r="M9">
        <v>3.44</v>
      </c>
      <c r="N9" t="s">
        <v>55</v>
      </c>
      <c r="O9" t="s">
        <v>56</v>
      </c>
      <c r="P9" t="s">
        <v>57</v>
      </c>
      <c r="Q9">
        <v>-20.501809000000002</v>
      </c>
      <c r="R9">
        <v>-41.422519999999999</v>
      </c>
      <c r="S9">
        <v>3133</v>
      </c>
      <c r="T9">
        <v>449.17</v>
      </c>
      <c r="U9">
        <v>7</v>
      </c>
      <c r="V9" s="16">
        <v>45842</v>
      </c>
      <c r="W9" s="16">
        <v>45842</v>
      </c>
      <c r="X9">
        <v>3.44</v>
      </c>
      <c r="Y9" t="s">
        <v>53</v>
      </c>
      <c r="Z9" t="s">
        <v>58</v>
      </c>
      <c r="AA9" t="s">
        <v>59</v>
      </c>
    </row>
    <row r="10" spans="1:27" x14ac:dyDescent="0.35">
      <c r="A10" s="2" t="s">
        <v>83</v>
      </c>
      <c r="B10">
        <v>2629</v>
      </c>
      <c r="C10">
        <v>2018</v>
      </c>
      <c r="D10" t="s">
        <v>61</v>
      </c>
      <c r="E10" t="s">
        <v>84</v>
      </c>
      <c r="F10" t="s">
        <v>52</v>
      </c>
      <c r="G10">
        <v>0.36</v>
      </c>
      <c r="H10" t="s">
        <v>53</v>
      </c>
      <c r="I10">
        <v>0</v>
      </c>
      <c r="J10" t="s">
        <v>54</v>
      </c>
      <c r="K10">
        <v>0</v>
      </c>
      <c r="L10" t="s">
        <v>54</v>
      </c>
      <c r="M10">
        <v>0.36</v>
      </c>
      <c r="N10" t="s">
        <v>63</v>
      </c>
      <c r="O10" t="s">
        <v>85</v>
      </c>
      <c r="P10" t="s">
        <v>65</v>
      </c>
      <c r="Q10">
        <v>-20.584360480000001</v>
      </c>
      <c r="R10">
        <v>-41.467032320000001</v>
      </c>
      <c r="S10">
        <v>355</v>
      </c>
      <c r="T10">
        <v>445.2</v>
      </c>
      <c r="U10">
        <v>6</v>
      </c>
      <c r="V10" s="16">
        <v>45859</v>
      </c>
      <c r="W10" s="16">
        <v>45856</v>
      </c>
      <c r="X10">
        <v>0.36</v>
      </c>
      <c r="Y10" t="s">
        <v>53</v>
      </c>
      <c r="Z10" t="s">
        <v>66</v>
      </c>
      <c r="AA10" t="s">
        <v>74</v>
      </c>
    </row>
    <row r="11" spans="1:27" x14ac:dyDescent="0.35">
      <c r="A11" s="2" t="s">
        <v>86</v>
      </c>
      <c r="B11">
        <v>2824</v>
      </c>
      <c r="C11">
        <v>2018</v>
      </c>
      <c r="D11" t="s">
        <v>81</v>
      </c>
      <c r="E11" t="s">
        <v>84</v>
      </c>
      <c r="F11" t="s">
        <v>52</v>
      </c>
      <c r="G11">
        <v>0</v>
      </c>
      <c r="H11" t="s">
        <v>54</v>
      </c>
      <c r="I11">
        <v>1.62</v>
      </c>
      <c r="J11" t="s">
        <v>53</v>
      </c>
      <c r="K11">
        <v>0</v>
      </c>
      <c r="L11" t="s">
        <v>54</v>
      </c>
      <c r="M11">
        <v>1.62</v>
      </c>
      <c r="N11" t="s">
        <v>63</v>
      </c>
      <c r="O11" t="s">
        <v>85</v>
      </c>
      <c r="P11" t="s">
        <v>65</v>
      </c>
      <c r="Q11">
        <v>-20.565560210000001</v>
      </c>
      <c r="R11">
        <v>-41.467688840000001</v>
      </c>
      <c r="S11">
        <v>0</v>
      </c>
      <c r="T11">
        <v>0</v>
      </c>
      <c r="U11">
        <v>4</v>
      </c>
      <c r="V11" s="16">
        <v>45859</v>
      </c>
      <c r="W11" s="16">
        <v>45856</v>
      </c>
      <c r="X11">
        <v>1.62</v>
      </c>
      <c r="Y11" t="s">
        <v>53</v>
      </c>
      <c r="Z11" t="s">
        <v>66</v>
      </c>
      <c r="AA11" t="s">
        <v>87</v>
      </c>
    </row>
    <row r="12" spans="1:27" x14ac:dyDescent="0.35">
      <c r="A12" s="2" t="s">
        <v>20</v>
      </c>
      <c r="B12">
        <v>2999</v>
      </c>
      <c r="C12">
        <v>2018</v>
      </c>
      <c r="D12" t="s">
        <v>81</v>
      </c>
      <c r="E12" t="s">
        <v>88</v>
      </c>
      <c r="F12" t="s">
        <v>52</v>
      </c>
      <c r="G12">
        <v>1.03</v>
      </c>
      <c r="H12" t="s">
        <v>54</v>
      </c>
      <c r="I12">
        <v>0.18</v>
      </c>
      <c r="J12" t="s">
        <v>54</v>
      </c>
      <c r="K12">
        <v>0</v>
      </c>
      <c r="L12" t="s">
        <v>54</v>
      </c>
      <c r="M12">
        <v>1.21</v>
      </c>
      <c r="N12" t="s">
        <v>55</v>
      </c>
      <c r="O12" t="s">
        <v>56</v>
      </c>
      <c r="P12" t="s">
        <v>57</v>
      </c>
      <c r="Q12">
        <v>-20.49742973</v>
      </c>
      <c r="R12">
        <v>-41.406190119999998</v>
      </c>
      <c r="S12">
        <v>1717</v>
      </c>
      <c r="T12">
        <v>0</v>
      </c>
      <c r="U12">
        <v>5</v>
      </c>
      <c r="V12" s="16">
        <v>45828</v>
      </c>
      <c r="W12" s="16">
        <v>45831</v>
      </c>
      <c r="X12">
        <v>1.21</v>
      </c>
      <c r="Y12" t="s">
        <v>53</v>
      </c>
      <c r="Z12" t="s">
        <v>58</v>
      </c>
      <c r="AA12" t="s">
        <v>59</v>
      </c>
    </row>
    <row r="13" spans="1:27" x14ac:dyDescent="0.35">
      <c r="A13" s="2" t="s">
        <v>89</v>
      </c>
      <c r="B13">
        <v>2797</v>
      </c>
      <c r="C13">
        <v>2018</v>
      </c>
      <c r="D13" t="s">
        <v>81</v>
      </c>
      <c r="E13" t="s">
        <v>90</v>
      </c>
      <c r="F13" t="s">
        <v>52</v>
      </c>
      <c r="G13">
        <v>0.81</v>
      </c>
      <c r="H13" t="s">
        <v>54</v>
      </c>
      <c r="I13">
        <v>0</v>
      </c>
      <c r="J13" t="s">
        <v>54</v>
      </c>
      <c r="K13">
        <v>0</v>
      </c>
      <c r="L13" t="s">
        <v>54</v>
      </c>
      <c r="M13">
        <v>0.81</v>
      </c>
      <c r="N13" t="s">
        <v>91</v>
      </c>
      <c r="O13" t="s">
        <v>85</v>
      </c>
      <c r="P13" t="s">
        <v>65</v>
      </c>
      <c r="Q13">
        <v>-20.388034019999999</v>
      </c>
      <c r="R13">
        <v>-41.388167989999999</v>
      </c>
      <c r="S13">
        <v>510</v>
      </c>
      <c r="T13">
        <v>245.93</v>
      </c>
      <c r="U13">
        <v>3</v>
      </c>
      <c r="V13" s="16">
        <v>45847</v>
      </c>
      <c r="W13" s="16">
        <v>45847</v>
      </c>
      <c r="X13">
        <v>0.81</v>
      </c>
      <c r="Y13" t="s">
        <v>53</v>
      </c>
      <c r="Z13" t="s">
        <v>58</v>
      </c>
      <c r="AA13" t="s">
        <v>80</v>
      </c>
    </row>
    <row r="14" spans="1:27" x14ac:dyDescent="0.35">
      <c r="A14" s="2" t="s">
        <v>92</v>
      </c>
      <c r="B14">
        <v>2801</v>
      </c>
      <c r="C14">
        <v>2018</v>
      </c>
      <c r="D14" t="s">
        <v>81</v>
      </c>
      <c r="E14" t="s">
        <v>84</v>
      </c>
      <c r="F14" t="s">
        <v>52</v>
      </c>
      <c r="G14">
        <v>0.95</v>
      </c>
      <c r="H14" t="s">
        <v>53</v>
      </c>
      <c r="I14">
        <v>0</v>
      </c>
      <c r="J14" t="s">
        <v>54</v>
      </c>
      <c r="K14">
        <v>0</v>
      </c>
      <c r="L14" t="s">
        <v>54</v>
      </c>
      <c r="M14">
        <v>0.95</v>
      </c>
      <c r="N14" t="s">
        <v>63</v>
      </c>
      <c r="O14" t="s">
        <v>85</v>
      </c>
      <c r="P14" t="s">
        <v>65</v>
      </c>
      <c r="Q14">
        <v>-20.578885669999998</v>
      </c>
      <c r="R14">
        <v>-41.465333379999997</v>
      </c>
      <c r="S14">
        <v>1582</v>
      </c>
      <c r="T14">
        <v>738.84</v>
      </c>
      <c r="U14">
        <v>5</v>
      </c>
      <c r="V14" s="16">
        <v>45859</v>
      </c>
      <c r="W14" s="16">
        <v>45856</v>
      </c>
      <c r="X14">
        <v>0.95</v>
      </c>
      <c r="Y14" t="s">
        <v>53</v>
      </c>
      <c r="Z14" t="s">
        <v>66</v>
      </c>
      <c r="AA14" t="s">
        <v>87</v>
      </c>
    </row>
    <row r="15" spans="1:27" x14ac:dyDescent="0.35">
      <c r="A15" s="2" t="s">
        <v>93</v>
      </c>
      <c r="B15">
        <v>3796</v>
      </c>
      <c r="C15">
        <v>2019</v>
      </c>
      <c r="D15" t="s">
        <v>94</v>
      </c>
      <c r="E15" t="s">
        <v>95</v>
      </c>
      <c r="F15" t="s">
        <v>77</v>
      </c>
      <c r="G15">
        <v>0.7</v>
      </c>
      <c r="H15" t="s">
        <v>53</v>
      </c>
      <c r="I15">
        <v>0</v>
      </c>
      <c r="J15" t="s">
        <v>54</v>
      </c>
      <c r="K15">
        <v>0</v>
      </c>
      <c r="L15" t="s">
        <v>54</v>
      </c>
      <c r="M15">
        <v>0.7</v>
      </c>
      <c r="N15" t="s">
        <v>91</v>
      </c>
      <c r="O15" t="s">
        <v>85</v>
      </c>
      <c r="P15" t="s">
        <v>65</v>
      </c>
      <c r="Q15">
        <v>-20.96596233</v>
      </c>
      <c r="R15">
        <v>-41.601743980000002</v>
      </c>
      <c r="S15">
        <v>1116</v>
      </c>
      <c r="T15">
        <v>254.54</v>
      </c>
      <c r="U15">
        <v>3</v>
      </c>
      <c r="V15" s="16">
        <v>45852</v>
      </c>
      <c r="W15" s="16">
        <v>45852</v>
      </c>
      <c r="X15">
        <v>0.7</v>
      </c>
      <c r="Y15" t="s">
        <v>53</v>
      </c>
      <c r="Z15" t="s">
        <v>58</v>
      </c>
      <c r="AA15" t="s">
        <v>74</v>
      </c>
    </row>
    <row r="16" spans="1:27" x14ac:dyDescent="0.35">
      <c r="A16" s="2" t="s">
        <v>96</v>
      </c>
      <c r="B16">
        <v>2901</v>
      </c>
      <c r="C16">
        <v>2018</v>
      </c>
      <c r="D16" t="s">
        <v>75</v>
      </c>
      <c r="E16" t="s">
        <v>97</v>
      </c>
      <c r="F16" t="s">
        <v>77</v>
      </c>
      <c r="G16">
        <v>0.04</v>
      </c>
      <c r="H16" t="s">
        <v>53</v>
      </c>
      <c r="I16">
        <v>1.18</v>
      </c>
      <c r="J16" t="s">
        <v>53</v>
      </c>
      <c r="K16">
        <v>0</v>
      </c>
      <c r="L16" t="s">
        <v>54</v>
      </c>
      <c r="M16">
        <v>1.22</v>
      </c>
      <c r="N16" t="s">
        <v>73</v>
      </c>
      <c r="O16" t="s">
        <v>64</v>
      </c>
      <c r="P16" t="s">
        <v>65</v>
      </c>
      <c r="Q16">
        <v>-20.763924200000002</v>
      </c>
      <c r="R16">
        <v>-41.646561859999998</v>
      </c>
      <c r="S16">
        <v>44</v>
      </c>
      <c r="T16">
        <v>354</v>
      </c>
      <c r="U16">
        <v>6</v>
      </c>
      <c r="V16" s="16">
        <v>45820</v>
      </c>
      <c r="W16" s="16">
        <v>45820</v>
      </c>
      <c r="X16">
        <v>1.22</v>
      </c>
      <c r="Y16" t="s">
        <v>53</v>
      </c>
      <c r="Z16" t="s">
        <v>66</v>
      </c>
      <c r="AA16" t="s">
        <v>80</v>
      </c>
    </row>
    <row r="17" spans="1:27" x14ac:dyDescent="0.35">
      <c r="A17" s="2" t="s">
        <v>98</v>
      </c>
      <c r="B17">
        <v>2967</v>
      </c>
      <c r="C17">
        <v>2018</v>
      </c>
      <c r="D17" t="s">
        <v>81</v>
      </c>
      <c r="E17" t="s">
        <v>99</v>
      </c>
      <c r="F17" t="s">
        <v>52</v>
      </c>
      <c r="G17">
        <v>1.25</v>
      </c>
      <c r="H17" t="s">
        <v>53</v>
      </c>
      <c r="I17">
        <v>7.06</v>
      </c>
      <c r="J17" t="s">
        <v>53</v>
      </c>
      <c r="K17">
        <v>0</v>
      </c>
      <c r="L17" t="s">
        <v>54</v>
      </c>
      <c r="M17">
        <v>8.3099999999999987</v>
      </c>
      <c r="N17" t="s">
        <v>63</v>
      </c>
      <c r="O17" t="s">
        <v>85</v>
      </c>
      <c r="P17" t="s">
        <v>65</v>
      </c>
      <c r="Q17">
        <v>-20.510191710000001</v>
      </c>
      <c r="R17">
        <v>-41.402766509999999</v>
      </c>
      <c r="S17">
        <v>1392</v>
      </c>
      <c r="T17">
        <v>472.93</v>
      </c>
      <c r="U17">
        <v>7</v>
      </c>
      <c r="V17" s="16">
        <v>45854</v>
      </c>
      <c r="W17" s="16">
        <v>45859</v>
      </c>
      <c r="X17">
        <v>8.3099999999999987</v>
      </c>
      <c r="Y17" t="s">
        <v>53</v>
      </c>
      <c r="Z17" t="s">
        <v>66</v>
      </c>
      <c r="AA17" t="s">
        <v>87</v>
      </c>
    </row>
    <row r="18" spans="1:27" x14ac:dyDescent="0.35">
      <c r="A18" s="2" t="s">
        <v>21</v>
      </c>
      <c r="B18">
        <v>3094</v>
      </c>
      <c r="C18">
        <v>2018</v>
      </c>
      <c r="D18" t="s">
        <v>81</v>
      </c>
      <c r="E18" t="s">
        <v>100</v>
      </c>
      <c r="F18" t="s">
        <v>52</v>
      </c>
      <c r="G18">
        <v>4.33</v>
      </c>
      <c r="H18" t="s">
        <v>53</v>
      </c>
      <c r="I18">
        <v>0</v>
      </c>
      <c r="J18" t="s">
        <v>54</v>
      </c>
      <c r="K18">
        <v>0</v>
      </c>
      <c r="L18" t="s">
        <v>54</v>
      </c>
      <c r="M18">
        <v>4.33</v>
      </c>
      <c r="N18" t="s">
        <v>55</v>
      </c>
      <c r="O18" t="s">
        <v>56</v>
      </c>
      <c r="P18" t="s">
        <v>57</v>
      </c>
      <c r="Q18">
        <v>-20.30983573</v>
      </c>
      <c r="R18">
        <v>-41.440033819999996</v>
      </c>
      <c r="S18">
        <v>2500</v>
      </c>
      <c r="T18">
        <v>0</v>
      </c>
      <c r="U18">
        <v>8</v>
      </c>
      <c r="V18" s="16">
        <v>45835</v>
      </c>
      <c r="W18" s="16">
        <v>45831</v>
      </c>
      <c r="X18">
        <v>4.33</v>
      </c>
      <c r="Y18" t="s">
        <v>53</v>
      </c>
      <c r="Z18" t="s">
        <v>66</v>
      </c>
      <c r="AA18" t="s">
        <v>59</v>
      </c>
    </row>
    <row r="19" spans="1:27" x14ac:dyDescent="0.35">
      <c r="A19" s="2" t="s">
        <v>101</v>
      </c>
      <c r="B19">
        <v>3159</v>
      </c>
      <c r="C19">
        <v>2018</v>
      </c>
      <c r="D19" t="s">
        <v>75</v>
      </c>
      <c r="E19" t="s">
        <v>102</v>
      </c>
      <c r="F19" t="s">
        <v>77</v>
      </c>
      <c r="G19">
        <v>1.0900000000000001</v>
      </c>
      <c r="H19" t="s">
        <v>53</v>
      </c>
      <c r="I19">
        <v>0</v>
      </c>
      <c r="J19" t="s">
        <v>54</v>
      </c>
      <c r="K19">
        <v>0</v>
      </c>
      <c r="L19" t="s">
        <v>54</v>
      </c>
      <c r="M19">
        <v>1.0900000000000001</v>
      </c>
      <c r="N19" t="s">
        <v>73</v>
      </c>
      <c r="O19" t="s">
        <v>85</v>
      </c>
      <c r="P19" t="s">
        <v>65</v>
      </c>
      <c r="Q19">
        <v>-20.751889890000001</v>
      </c>
      <c r="R19">
        <v>-41.765301780000001</v>
      </c>
      <c r="S19">
        <v>1211</v>
      </c>
      <c r="T19">
        <v>0</v>
      </c>
      <c r="U19">
        <v>3</v>
      </c>
      <c r="V19" s="16">
        <v>45820</v>
      </c>
      <c r="W19" s="16">
        <v>45824</v>
      </c>
      <c r="X19">
        <v>1.0900000000000001</v>
      </c>
      <c r="Y19" t="s">
        <v>53</v>
      </c>
      <c r="Z19" t="s">
        <v>58</v>
      </c>
      <c r="AA19" t="s">
        <v>80</v>
      </c>
    </row>
    <row r="20" spans="1:27" x14ac:dyDescent="0.35">
      <c r="A20" s="2" t="s">
        <v>103</v>
      </c>
      <c r="B20">
        <v>3295</v>
      </c>
      <c r="C20">
        <v>2019</v>
      </c>
      <c r="D20" t="s">
        <v>61</v>
      </c>
      <c r="E20" t="s">
        <v>104</v>
      </c>
      <c r="F20" t="s">
        <v>52</v>
      </c>
      <c r="G20">
        <v>0.54</v>
      </c>
      <c r="H20" t="s">
        <v>53</v>
      </c>
      <c r="I20">
        <v>0</v>
      </c>
      <c r="J20" t="s">
        <v>54</v>
      </c>
      <c r="K20">
        <v>0</v>
      </c>
      <c r="L20" t="s">
        <v>54</v>
      </c>
      <c r="M20">
        <v>0.54</v>
      </c>
      <c r="N20" t="s">
        <v>73</v>
      </c>
      <c r="O20" t="s">
        <v>64</v>
      </c>
      <c r="P20" t="s">
        <v>65</v>
      </c>
      <c r="Q20">
        <v>-20.692807479999999</v>
      </c>
      <c r="R20">
        <v>-41.560726389999999</v>
      </c>
      <c r="S20">
        <v>338</v>
      </c>
      <c r="T20">
        <v>138.31</v>
      </c>
      <c r="U20">
        <v>3</v>
      </c>
      <c r="V20" s="16">
        <v>45845</v>
      </c>
      <c r="W20" s="16">
        <v>45845</v>
      </c>
      <c r="X20">
        <v>0.54</v>
      </c>
      <c r="Y20" t="s">
        <v>53</v>
      </c>
      <c r="Z20" t="s">
        <v>58</v>
      </c>
      <c r="AA20" t="s">
        <v>74</v>
      </c>
    </row>
    <row r="21" spans="1:27" x14ac:dyDescent="0.35">
      <c r="A21" s="2" t="s">
        <v>22</v>
      </c>
      <c r="B21">
        <v>3278</v>
      </c>
      <c r="C21">
        <v>2019</v>
      </c>
      <c r="D21" t="s">
        <v>61</v>
      </c>
      <c r="E21" t="s">
        <v>105</v>
      </c>
      <c r="F21" t="s">
        <v>52</v>
      </c>
      <c r="G21">
        <v>1.4510000000000001</v>
      </c>
      <c r="H21" t="s">
        <v>53</v>
      </c>
      <c r="I21">
        <v>8.3000000000000004E-2</v>
      </c>
      <c r="J21" t="s">
        <v>53</v>
      </c>
      <c r="K21">
        <v>0</v>
      </c>
      <c r="L21" t="s">
        <v>54</v>
      </c>
      <c r="M21">
        <v>1.534</v>
      </c>
      <c r="N21" t="s">
        <v>55</v>
      </c>
      <c r="O21" t="s">
        <v>56</v>
      </c>
      <c r="P21" t="s">
        <v>57</v>
      </c>
      <c r="Q21">
        <v>-20.61168533</v>
      </c>
      <c r="R21">
        <v>-41.517515459999998</v>
      </c>
      <c r="S21">
        <v>500</v>
      </c>
      <c r="T21">
        <v>120</v>
      </c>
      <c r="U21">
        <v>18</v>
      </c>
      <c r="V21" s="16">
        <v>45833</v>
      </c>
      <c r="W21" s="16">
        <v>45838</v>
      </c>
      <c r="X21">
        <v>1.534</v>
      </c>
      <c r="Y21" t="s">
        <v>53</v>
      </c>
      <c r="Z21" t="s">
        <v>66</v>
      </c>
      <c r="AA21" t="s">
        <v>59</v>
      </c>
    </row>
    <row r="22" spans="1:27" x14ac:dyDescent="0.35">
      <c r="A22" s="2" t="s">
        <v>106</v>
      </c>
      <c r="B22">
        <v>3657</v>
      </c>
      <c r="C22">
        <v>2019</v>
      </c>
      <c r="D22" t="s">
        <v>75</v>
      </c>
      <c r="E22" t="s">
        <v>107</v>
      </c>
      <c r="F22" t="s">
        <v>77</v>
      </c>
      <c r="G22">
        <v>0.74</v>
      </c>
      <c r="H22" t="s">
        <v>53</v>
      </c>
      <c r="I22">
        <v>1.1499999999999999</v>
      </c>
      <c r="J22" t="s">
        <v>53</v>
      </c>
      <c r="K22">
        <v>0</v>
      </c>
      <c r="L22" t="s">
        <v>54</v>
      </c>
      <c r="M22">
        <v>1.89</v>
      </c>
      <c r="N22" t="s">
        <v>91</v>
      </c>
      <c r="O22" t="s">
        <v>64</v>
      </c>
      <c r="P22" t="s">
        <v>65</v>
      </c>
      <c r="Q22">
        <v>-20.748519999999999</v>
      </c>
      <c r="R22">
        <v>-41.767400000000002</v>
      </c>
      <c r="S22">
        <v>1233</v>
      </c>
      <c r="T22">
        <v>357.37</v>
      </c>
      <c r="U22">
        <v>7</v>
      </c>
      <c r="V22" s="16">
        <v>45820</v>
      </c>
      <c r="W22" s="16">
        <v>45820</v>
      </c>
      <c r="X22">
        <v>1.89</v>
      </c>
      <c r="Y22" t="s">
        <v>53</v>
      </c>
      <c r="Z22" t="s">
        <v>58</v>
      </c>
      <c r="AA22" t="s">
        <v>80</v>
      </c>
    </row>
    <row r="23" spans="1:27" x14ac:dyDescent="0.35">
      <c r="A23" s="2" t="s">
        <v>108</v>
      </c>
      <c r="B23">
        <v>3536</v>
      </c>
      <c r="C23">
        <v>2019</v>
      </c>
      <c r="D23" t="s">
        <v>61</v>
      </c>
      <c r="E23" t="s">
        <v>109</v>
      </c>
      <c r="F23" t="s">
        <v>52</v>
      </c>
      <c r="G23">
        <v>0.15</v>
      </c>
      <c r="H23" t="s">
        <v>53</v>
      </c>
      <c r="I23">
        <v>0.22</v>
      </c>
      <c r="J23" t="s">
        <v>53</v>
      </c>
      <c r="K23">
        <v>0</v>
      </c>
      <c r="L23" t="s">
        <v>54</v>
      </c>
      <c r="M23">
        <v>0.37</v>
      </c>
      <c r="N23" t="s">
        <v>91</v>
      </c>
      <c r="O23" t="s">
        <v>85</v>
      </c>
      <c r="P23" t="s">
        <v>65</v>
      </c>
      <c r="Q23">
        <v>-20.83574016</v>
      </c>
      <c r="R23">
        <v>-41.569591090000003</v>
      </c>
      <c r="S23">
        <v>166</v>
      </c>
      <c r="T23">
        <v>148</v>
      </c>
      <c r="U23">
        <v>4</v>
      </c>
      <c r="V23" s="16">
        <v>45861</v>
      </c>
      <c r="W23" s="16">
        <v>45861</v>
      </c>
      <c r="X23">
        <v>0.37</v>
      </c>
      <c r="Y23" t="s">
        <v>53</v>
      </c>
      <c r="Z23" t="s">
        <v>58</v>
      </c>
      <c r="AA23" t="s">
        <v>87</v>
      </c>
    </row>
    <row r="24" spans="1:27" x14ac:dyDescent="0.35">
      <c r="A24" s="2" t="s">
        <v>110</v>
      </c>
      <c r="B24">
        <v>3980</v>
      </c>
      <c r="C24">
        <v>2019</v>
      </c>
      <c r="D24" t="s">
        <v>61</v>
      </c>
      <c r="E24" t="s">
        <v>111</v>
      </c>
      <c r="F24" t="s">
        <v>52</v>
      </c>
      <c r="G24">
        <v>0.97699999999999998</v>
      </c>
      <c r="H24" t="s">
        <v>53</v>
      </c>
      <c r="I24">
        <v>0.65500000000000003</v>
      </c>
      <c r="J24" t="s">
        <v>53</v>
      </c>
      <c r="K24">
        <v>0</v>
      </c>
      <c r="L24" t="s">
        <v>54</v>
      </c>
      <c r="M24">
        <v>1.6320000000000001</v>
      </c>
      <c r="N24" t="s">
        <v>91</v>
      </c>
      <c r="O24" t="s">
        <v>85</v>
      </c>
      <c r="P24" t="s">
        <v>65</v>
      </c>
      <c r="Q24">
        <v>-20.820990699999999</v>
      </c>
      <c r="R24">
        <v>-41.554282720000003</v>
      </c>
      <c r="S24">
        <v>1083</v>
      </c>
      <c r="T24">
        <v>1347.8</v>
      </c>
      <c r="U24">
        <v>15</v>
      </c>
      <c r="V24" s="16">
        <v>45856</v>
      </c>
      <c r="W24" s="16">
        <v>45856</v>
      </c>
      <c r="X24">
        <v>1.6320000000000001</v>
      </c>
      <c r="Y24" t="s">
        <v>53</v>
      </c>
      <c r="Z24" t="s">
        <v>58</v>
      </c>
      <c r="AA24" t="s">
        <v>74</v>
      </c>
    </row>
    <row r="25" spans="1:27" x14ac:dyDescent="0.35">
      <c r="A25" s="2" t="s">
        <v>112</v>
      </c>
      <c r="B25">
        <v>3783</v>
      </c>
      <c r="C25">
        <v>2019</v>
      </c>
      <c r="D25" t="s">
        <v>75</v>
      </c>
      <c r="E25" t="s">
        <v>113</v>
      </c>
      <c r="F25" t="s">
        <v>77</v>
      </c>
      <c r="G25">
        <v>3.31</v>
      </c>
      <c r="H25" t="s">
        <v>54</v>
      </c>
      <c r="I25">
        <v>0.4</v>
      </c>
      <c r="J25" t="s">
        <v>53</v>
      </c>
      <c r="K25">
        <v>0</v>
      </c>
      <c r="L25" t="s">
        <v>54</v>
      </c>
      <c r="M25">
        <v>3.71</v>
      </c>
      <c r="N25" t="s">
        <v>91</v>
      </c>
      <c r="O25" t="s">
        <v>85</v>
      </c>
      <c r="P25" t="s">
        <v>65</v>
      </c>
      <c r="Q25">
        <v>-20.883533480000001</v>
      </c>
      <c r="R25">
        <v>-41.654186760000002</v>
      </c>
      <c r="S25">
        <v>5517</v>
      </c>
      <c r="T25">
        <v>0</v>
      </c>
      <c r="U25">
        <v>7</v>
      </c>
      <c r="V25" s="16">
        <v>45820</v>
      </c>
      <c r="W25" s="16">
        <v>45833</v>
      </c>
      <c r="X25">
        <v>3.71</v>
      </c>
      <c r="Y25" t="s">
        <v>53</v>
      </c>
      <c r="Z25" t="s">
        <v>66</v>
      </c>
      <c r="AA25" t="s">
        <v>80</v>
      </c>
    </row>
    <row r="26" spans="1:27" x14ac:dyDescent="0.35">
      <c r="A26" s="2" t="s">
        <v>114</v>
      </c>
      <c r="B26">
        <v>3604</v>
      </c>
      <c r="C26">
        <v>2019</v>
      </c>
      <c r="D26" t="s">
        <v>61</v>
      </c>
      <c r="E26" t="s">
        <v>115</v>
      </c>
      <c r="F26" t="s">
        <v>52</v>
      </c>
      <c r="G26">
        <v>0.86899999999999999</v>
      </c>
      <c r="H26" t="s">
        <v>53</v>
      </c>
      <c r="I26">
        <v>0</v>
      </c>
      <c r="J26" t="s">
        <v>54</v>
      </c>
      <c r="K26">
        <v>0</v>
      </c>
      <c r="L26" t="s">
        <v>54</v>
      </c>
      <c r="M26">
        <v>0.86899999999999999</v>
      </c>
      <c r="N26" t="s">
        <v>63</v>
      </c>
      <c r="O26" t="s">
        <v>64</v>
      </c>
      <c r="P26" t="s">
        <v>65</v>
      </c>
      <c r="Q26">
        <v>-20.794628540000001</v>
      </c>
      <c r="R26">
        <v>-41.561942279999997</v>
      </c>
      <c r="S26">
        <v>747</v>
      </c>
      <c r="T26">
        <v>845.81</v>
      </c>
      <c r="U26">
        <v>20</v>
      </c>
      <c r="V26" s="16">
        <v>45856</v>
      </c>
      <c r="W26" s="16">
        <v>45861</v>
      </c>
      <c r="X26">
        <v>0.86899999999999999</v>
      </c>
      <c r="Y26" t="s">
        <v>53</v>
      </c>
      <c r="Z26" t="s">
        <v>66</v>
      </c>
      <c r="AA26" t="s">
        <v>87</v>
      </c>
    </row>
    <row r="27" spans="1:27" x14ac:dyDescent="0.35">
      <c r="A27" s="2" t="s">
        <v>23</v>
      </c>
      <c r="B27">
        <v>3726</v>
      </c>
      <c r="C27">
        <v>2019</v>
      </c>
      <c r="D27" t="s">
        <v>61</v>
      </c>
      <c r="E27" t="s">
        <v>116</v>
      </c>
      <c r="F27" t="s">
        <v>52</v>
      </c>
      <c r="G27">
        <v>1.58</v>
      </c>
      <c r="H27" t="s">
        <v>53</v>
      </c>
      <c r="I27">
        <v>0</v>
      </c>
      <c r="J27" t="s">
        <v>54</v>
      </c>
      <c r="K27">
        <v>0</v>
      </c>
      <c r="L27" t="s">
        <v>54</v>
      </c>
      <c r="M27">
        <v>1.58</v>
      </c>
      <c r="N27" t="s">
        <v>55</v>
      </c>
      <c r="O27" t="s">
        <v>56</v>
      </c>
      <c r="P27" t="s">
        <v>57</v>
      </c>
      <c r="Q27">
        <v>-20.879302339999999</v>
      </c>
      <c r="R27">
        <v>-41.55655522</v>
      </c>
      <c r="S27">
        <v>1756</v>
      </c>
      <c r="T27">
        <v>1178.42</v>
      </c>
      <c r="U27">
        <v>6</v>
      </c>
      <c r="V27" s="16">
        <v>45824</v>
      </c>
      <c r="W27" s="16">
        <v>45833</v>
      </c>
      <c r="X27">
        <v>1.58</v>
      </c>
      <c r="Y27" t="s">
        <v>53</v>
      </c>
      <c r="Z27" t="s">
        <v>66</v>
      </c>
      <c r="AA27" t="s">
        <v>59</v>
      </c>
    </row>
    <row r="28" spans="1:27" x14ac:dyDescent="0.35">
      <c r="A28" s="2" t="s">
        <v>117</v>
      </c>
      <c r="B28">
        <v>3952</v>
      </c>
      <c r="C28">
        <v>2019</v>
      </c>
      <c r="D28" t="s">
        <v>61</v>
      </c>
      <c r="E28" t="s">
        <v>118</v>
      </c>
      <c r="F28" t="s">
        <v>52</v>
      </c>
      <c r="G28">
        <v>0.5</v>
      </c>
      <c r="H28" t="s">
        <v>53</v>
      </c>
      <c r="I28">
        <v>0</v>
      </c>
      <c r="J28" t="s">
        <v>54</v>
      </c>
      <c r="K28">
        <v>0</v>
      </c>
      <c r="L28" t="s">
        <v>54</v>
      </c>
      <c r="M28">
        <v>0.5</v>
      </c>
      <c r="N28" t="s">
        <v>91</v>
      </c>
      <c r="O28" t="s">
        <v>64</v>
      </c>
      <c r="P28" t="s">
        <v>65</v>
      </c>
      <c r="Q28">
        <v>-20.581511639999999</v>
      </c>
      <c r="R28">
        <v>-41.446428099999999</v>
      </c>
      <c r="S28">
        <v>554</v>
      </c>
      <c r="T28">
        <v>200</v>
      </c>
      <c r="U28">
        <v>4</v>
      </c>
      <c r="V28" s="16">
        <v>45847</v>
      </c>
      <c r="W28" s="16">
        <v>45847</v>
      </c>
      <c r="X28">
        <v>0.5</v>
      </c>
      <c r="Y28" t="s">
        <v>53</v>
      </c>
      <c r="Z28" t="s">
        <v>66</v>
      </c>
      <c r="AA28" t="s">
        <v>74</v>
      </c>
    </row>
    <row r="29" spans="1:27" x14ac:dyDescent="0.35">
      <c r="A29" s="2" t="s">
        <v>119</v>
      </c>
      <c r="B29">
        <v>3986</v>
      </c>
      <c r="C29">
        <v>2019</v>
      </c>
      <c r="D29" t="s">
        <v>81</v>
      </c>
      <c r="E29" t="s">
        <v>120</v>
      </c>
      <c r="F29" t="s">
        <v>52</v>
      </c>
      <c r="G29">
        <v>0.18</v>
      </c>
      <c r="H29" t="s">
        <v>53</v>
      </c>
      <c r="I29">
        <v>7.33</v>
      </c>
      <c r="J29" t="s">
        <v>53</v>
      </c>
      <c r="K29">
        <v>0</v>
      </c>
      <c r="L29" t="s">
        <v>54</v>
      </c>
      <c r="M29">
        <v>7.51</v>
      </c>
      <c r="N29" t="s">
        <v>91</v>
      </c>
      <c r="O29" t="s">
        <v>64</v>
      </c>
      <c r="P29" t="s">
        <v>65</v>
      </c>
      <c r="Q29">
        <v>-20.399502179999999</v>
      </c>
      <c r="R29">
        <v>-41.356440749999997</v>
      </c>
      <c r="S29">
        <v>150</v>
      </c>
      <c r="T29">
        <v>204</v>
      </c>
      <c r="U29">
        <v>15</v>
      </c>
      <c r="V29" s="16">
        <v>45859</v>
      </c>
      <c r="W29" s="16">
        <v>45859</v>
      </c>
      <c r="X29">
        <v>7.51</v>
      </c>
      <c r="Y29" t="s">
        <v>53</v>
      </c>
      <c r="Z29" t="s">
        <v>58</v>
      </c>
      <c r="AA29" t="s">
        <v>87</v>
      </c>
    </row>
    <row r="30" spans="1:27" x14ac:dyDescent="0.35">
      <c r="A30" s="2" t="s">
        <v>121</v>
      </c>
      <c r="B30">
        <v>4003</v>
      </c>
      <c r="C30">
        <v>2019</v>
      </c>
      <c r="D30" t="s">
        <v>81</v>
      </c>
      <c r="E30" t="s">
        <v>122</v>
      </c>
      <c r="F30" t="s">
        <v>52</v>
      </c>
      <c r="G30">
        <v>0.73</v>
      </c>
      <c r="H30" t="s">
        <v>53</v>
      </c>
      <c r="I30">
        <v>0</v>
      </c>
      <c r="J30" t="s">
        <v>54</v>
      </c>
      <c r="K30">
        <v>0</v>
      </c>
      <c r="L30" t="s">
        <v>54</v>
      </c>
      <c r="M30">
        <v>0.73</v>
      </c>
      <c r="N30" t="s">
        <v>73</v>
      </c>
      <c r="O30" t="s">
        <v>64</v>
      </c>
      <c r="P30" t="s">
        <v>65</v>
      </c>
      <c r="Q30">
        <v>-20.52602757</v>
      </c>
      <c r="R30">
        <v>-41.488496259999998</v>
      </c>
      <c r="S30">
        <v>460</v>
      </c>
      <c r="T30">
        <v>292</v>
      </c>
      <c r="U30">
        <v>3</v>
      </c>
      <c r="V30" s="16">
        <v>45859</v>
      </c>
      <c r="W30" s="16">
        <v>45859</v>
      </c>
      <c r="X30">
        <v>0.73</v>
      </c>
      <c r="Y30" t="s">
        <v>53</v>
      </c>
      <c r="Z30" t="s">
        <v>58</v>
      </c>
      <c r="AA30" t="s">
        <v>87</v>
      </c>
    </row>
    <row r="31" spans="1:27" x14ac:dyDescent="0.35">
      <c r="A31" s="2" t="s">
        <v>123</v>
      </c>
      <c r="B31">
        <v>3977</v>
      </c>
      <c r="C31">
        <v>2019</v>
      </c>
      <c r="D31" t="s">
        <v>81</v>
      </c>
      <c r="E31" t="s">
        <v>124</v>
      </c>
      <c r="F31" t="s">
        <v>52</v>
      </c>
      <c r="G31">
        <v>1.161</v>
      </c>
      <c r="H31" t="s">
        <v>53</v>
      </c>
      <c r="I31">
        <v>0</v>
      </c>
      <c r="J31" t="s">
        <v>54</v>
      </c>
      <c r="K31">
        <v>0</v>
      </c>
      <c r="L31" t="s">
        <v>54</v>
      </c>
      <c r="M31">
        <v>1.161</v>
      </c>
      <c r="N31" t="s">
        <v>91</v>
      </c>
      <c r="O31" t="s">
        <v>85</v>
      </c>
      <c r="P31" t="s">
        <v>65</v>
      </c>
      <c r="Q31">
        <v>-20.539178</v>
      </c>
      <c r="R31">
        <v>-41.591715999999998</v>
      </c>
      <c r="S31">
        <v>1289</v>
      </c>
      <c r="T31">
        <v>409.6</v>
      </c>
      <c r="U31">
        <v>5</v>
      </c>
      <c r="V31" s="16">
        <v>45852</v>
      </c>
      <c r="W31" s="16">
        <v>45860</v>
      </c>
      <c r="X31">
        <v>1.161</v>
      </c>
      <c r="Y31" t="s">
        <v>53</v>
      </c>
      <c r="Z31" t="s">
        <v>66</v>
      </c>
      <c r="AA31" t="s">
        <v>87</v>
      </c>
    </row>
    <row r="32" spans="1:27" x14ac:dyDescent="0.35">
      <c r="A32" s="2" t="s">
        <v>125</v>
      </c>
      <c r="B32">
        <v>4110</v>
      </c>
      <c r="C32">
        <v>2021</v>
      </c>
      <c r="D32" t="s">
        <v>50</v>
      </c>
      <c r="E32" t="s">
        <v>126</v>
      </c>
      <c r="F32" t="s">
        <v>52</v>
      </c>
      <c r="G32">
        <v>1.31</v>
      </c>
      <c r="H32" t="s">
        <v>54</v>
      </c>
      <c r="I32">
        <v>0</v>
      </c>
      <c r="J32" t="s">
        <v>54</v>
      </c>
      <c r="K32">
        <v>0</v>
      </c>
      <c r="L32" t="s">
        <v>54</v>
      </c>
      <c r="M32">
        <v>1.31</v>
      </c>
      <c r="N32" t="s">
        <v>63</v>
      </c>
      <c r="O32" t="s">
        <v>64</v>
      </c>
      <c r="P32" t="s">
        <v>65</v>
      </c>
      <c r="Q32">
        <v>-20.50847302</v>
      </c>
      <c r="R32">
        <v>-41.176387339999998</v>
      </c>
      <c r="S32">
        <v>2183</v>
      </c>
      <c r="T32">
        <v>0</v>
      </c>
      <c r="U32">
        <v>4</v>
      </c>
      <c r="V32" s="16">
        <v>45826</v>
      </c>
      <c r="W32" s="16">
        <v>45826</v>
      </c>
      <c r="X32">
        <v>1.31</v>
      </c>
      <c r="Y32" t="s">
        <v>53</v>
      </c>
      <c r="Z32" t="s">
        <v>66</v>
      </c>
      <c r="AA32" t="s">
        <v>80</v>
      </c>
    </row>
    <row r="33" spans="1:27" x14ac:dyDescent="0.35">
      <c r="A33" s="2" t="s">
        <v>127</v>
      </c>
      <c r="B33">
        <v>4262</v>
      </c>
      <c r="C33">
        <v>2022</v>
      </c>
      <c r="D33" t="s">
        <v>128</v>
      </c>
      <c r="E33" t="s">
        <v>129</v>
      </c>
      <c r="F33" t="s">
        <v>77</v>
      </c>
      <c r="G33">
        <v>0.57999999999999996</v>
      </c>
      <c r="H33" t="s">
        <v>53</v>
      </c>
      <c r="I33">
        <v>0</v>
      </c>
      <c r="J33" t="s">
        <v>54</v>
      </c>
      <c r="K33">
        <v>0</v>
      </c>
      <c r="L33" t="s">
        <v>54</v>
      </c>
      <c r="M33">
        <v>0.57999999999999996</v>
      </c>
      <c r="N33" t="s">
        <v>91</v>
      </c>
      <c r="O33" t="s">
        <v>64</v>
      </c>
      <c r="P33" t="s">
        <v>65</v>
      </c>
      <c r="Q33">
        <v>-20.586505769999999</v>
      </c>
      <c r="R33">
        <v>-41.768088599999999</v>
      </c>
      <c r="S33">
        <v>362</v>
      </c>
      <c r="T33">
        <v>114.89</v>
      </c>
      <c r="U33">
        <v>4</v>
      </c>
      <c r="V33" s="16">
        <v>45821</v>
      </c>
      <c r="W33" s="16">
        <v>45821</v>
      </c>
      <c r="X33">
        <v>0.57999999999999996</v>
      </c>
      <c r="Y33" t="s">
        <v>53</v>
      </c>
      <c r="Z33" t="s">
        <v>66</v>
      </c>
      <c r="AA33" t="s">
        <v>80</v>
      </c>
    </row>
    <row r="34" spans="1:27" x14ac:dyDescent="0.35">
      <c r="A34" s="2" t="s">
        <v>130</v>
      </c>
      <c r="B34">
        <v>4222</v>
      </c>
      <c r="C34">
        <v>2022</v>
      </c>
      <c r="D34" t="s">
        <v>131</v>
      </c>
      <c r="E34" t="s">
        <v>132</v>
      </c>
      <c r="F34" t="s">
        <v>77</v>
      </c>
      <c r="G34">
        <v>1.67</v>
      </c>
      <c r="H34" t="s">
        <v>53</v>
      </c>
      <c r="I34">
        <v>0</v>
      </c>
      <c r="J34" t="s">
        <v>54</v>
      </c>
      <c r="K34">
        <v>0</v>
      </c>
      <c r="L34" t="s">
        <v>54</v>
      </c>
      <c r="M34">
        <v>1.67</v>
      </c>
      <c r="N34" t="s">
        <v>91</v>
      </c>
      <c r="O34" t="s">
        <v>64</v>
      </c>
      <c r="P34" t="s">
        <v>65</v>
      </c>
      <c r="Q34">
        <v>-20.69596756</v>
      </c>
      <c r="R34">
        <v>-41.82475728</v>
      </c>
      <c r="S34">
        <v>2169</v>
      </c>
      <c r="T34">
        <v>1140.06</v>
      </c>
      <c r="U34">
        <v>6</v>
      </c>
      <c r="V34" s="16">
        <v>45821</v>
      </c>
      <c r="W34" s="16">
        <v>45821</v>
      </c>
      <c r="X34">
        <v>1.67</v>
      </c>
      <c r="Y34" t="s">
        <v>53</v>
      </c>
      <c r="Z34" t="s">
        <v>66</v>
      </c>
      <c r="AA34" t="s">
        <v>80</v>
      </c>
    </row>
    <row r="35" spans="1:27" x14ac:dyDescent="0.35">
      <c r="A35" s="2" t="s">
        <v>133</v>
      </c>
      <c r="B35">
        <v>4240</v>
      </c>
      <c r="C35">
        <v>2022</v>
      </c>
      <c r="D35" t="s">
        <v>50</v>
      </c>
      <c r="E35" t="s">
        <v>134</v>
      </c>
      <c r="F35" t="s">
        <v>52</v>
      </c>
      <c r="G35">
        <v>1.093</v>
      </c>
      <c r="H35" t="s">
        <v>53</v>
      </c>
      <c r="I35">
        <v>0</v>
      </c>
      <c r="J35" t="s">
        <v>54</v>
      </c>
      <c r="K35">
        <v>0</v>
      </c>
      <c r="L35" t="s">
        <v>54</v>
      </c>
      <c r="M35">
        <v>1.093</v>
      </c>
      <c r="N35" t="s">
        <v>63</v>
      </c>
      <c r="O35" t="s">
        <v>64</v>
      </c>
      <c r="P35" t="s">
        <v>65</v>
      </c>
      <c r="Q35">
        <v>-20.530276690000001</v>
      </c>
      <c r="R35">
        <v>-41.071005460000002</v>
      </c>
      <c r="S35">
        <v>1119</v>
      </c>
      <c r="T35">
        <v>483.82</v>
      </c>
      <c r="U35">
        <v>12</v>
      </c>
      <c r="V35" s="16"/>
      <c r="W35" s="16">
        <v>45868</v>
      </c>
      <c r="X35">
        <v>1.093</v>
      </c>
      <c r="Y35" t="s">
        <v>53</v>
      </c>
      <c r="Z35" t="s">
        <v>58</v>
      </c>
      <c r="AA35" t="s">
        <v>67</v>
      </c>
    </row>
    <row r="36" spans="1:27" x14ac:dyDescent="0.35">
      <c r="A36" s="2" t="s">
        <v>135</v>
      </c>
      <c r="B36">
        <v>4246</v>
      </c>
      <c r="C36">
        <v>2022</v>
      </c>
      <c r="D36" t="s">
        <v>75</v>
      </c>
      <c r="E36" t="s">
        <v>136</v>
      </c>
      <c r="F36" t="s">
        <v>77</v>
      </c>
      <c r="G36">
        <v>1.38</v>
      </c>
      <c r="H36" t="s">
        <v>54</v>
      </c>
      <c r="I36">
        <v>1.1299999999999999</v>
      </c>
      <c r="J36" t="s">
        <v>53</v>
      </c>
      <c r="K36">
        <v>0</v>
      </c>
      <c r="L36" t="s">
        <v>54</v>
      </c>
      <c r="M36">
        <v>2.5099999999999998</v>
      </c>
      <c r="N36" t="s">
        <v>63</v>
      </c>
      <c r="O36" t="s">
        <v>85</v>
      </c>
      <c r="P36" t="s">
        <v>65</v>
      </c>
      <c r="Q36">
        <v>-20650579</v>
      </c>
      <c r="R36">
        <v>-41628573</v>
      </c>
      <c r="S36">
        <v>2300</v>
      </c>
      <c r="T36">
        <v>283.63</v>
      </c>
      <c r="U36">
        <v>8</v>
      </c>
      <c r="V36" s="16">
        <v>45866</v>
      </c>
      <c r="W36" s="16">
        <v>45866</v>
      </c>
      <c r="X36">
        <v>2.5099999999999998</v>
      </c>
      <c r="Y36" t="s">
        <v>53</v>
      </c>
      <c r="Z36" t="s">
        <v>58</v>
      </c>
      <c r="AA36" t="s">
        <v>67</v>
      </c>
    </row>
    <row r="37" spans="1:27" x14ac:dyDescent="0.35">
      <c r="A37" s="2" t="s">
        <v>137</v>
      </c>
      <c r="B37">
        <v>4315</v>
      </c>
      <c r="C37">
        <v>2022</v>
      </c>
      <c r="D37" t="s">
        <v>61</v>
      </c>
      <c r="E37" t="s">
        <v>138</v>
      </c>
      <c r="F37" t="s">
        <v>52</v>
      </c>
      <c r="G37">
        <v>0.4</v>
      </c>
      <c r="H37" t="s">
        <v>54</v>
      </c>
      <c r="I37">
        <v>0</v>
      </c>
      <c r="J37" t="s">
        <v>54</v>
      </c>
      <c r="K37">
        <v>3.95</v>
      </c>
      <c r="L37" t="s">
        <v>54</v>
      </c>
      <c r="M37">
        <v>4.3500000000000005</v>
      </c>
      <c r="N37" t="s">
        <v>63</v>
      </c>
      <c r="O37" t="s">
        <v>64</v>
      </c>
      <c r="P37" t="s">
        <v>65</v>
      </c>
      <c r="Q37">
        <v>-20.78326345</v>
      </c>
      <c r="R37">
        <v>-41.506928080000002</v>
      </c>
      <c r="S37">
        <v>5176</v>
      </c>
      <c r="T37">
        <v>0</v>
      </c>
      <c r="U37">
        <v>9</v>
      </c>
      <c r="V37" s="16">
        <v>45835</v>
      </c>
      <c r="W37" s="16">
        <v>45835</v>
      </c>
      <c r="X37">
        <v>4.3500000000000005</v>
      </c>
      <c r="Y37" t="s">
        <v>53</v>
      </c>
      <c r="Z37" t="s">
        <v>58</v>
      </c>
      <c r="AA37" t="s">
        <v>74</v>
      </c>
    </row>
    <row r="38" spans="1:27" x14ac:dyDescent="0.35">
      <c r="A38" s="2" t="s">
        <v>139</v>
      </c>
      <c r="B38">
        <v>4433</v>
      </c>
      <c r="C38">
        <v>2022</v>
      </c>
      <c r="D38" t="s">
        <v>50</v>
      </c>
      <c r="E38" t="s">
        <v>140</v>
      </c>
      <c r="F38" t="s">
        <v>52</v>
      </c>
      <c r="G38">
        <v>0.99</v>
      </c>
      <c r="H38" t="s">
        <v>53</v>
      </c>
      <c r="I38">
        <v>0</v>
      </c>
      <c r="J38" t="s">
        <v>54</v>
      </c>
      <c r="K38">
        <v>0</v>
      </c>
      <c r="L38" t="s">
        <v>54</v>
      </c>
      <c r="M38">
        <v>0.99</v>
      </c>
      <c r="N38" t="s">
        <v>141</v>
      </c>
      <c r="O38" t="s">
        <v>85</v>
      </c>
      <c r="P38" t="s">
        <v>65</v>
      </c>
      <c r="Q38">
        <v>-20.50086074</v>
      </c>
      <c r="R38">
        <v>-41.166943789999998</v>
      </c>
      <c r="S38">
        <v>1650</v>
      </c>
      <c r="T38">
        <v>680.86</v>
      </c>
      <c r="U38">
        <v>3</v>
      </c>
      <c r="V38" s="16">
        <v>45826</v>
      </c>
      <c r="W38" s="16">
        <v>45826</v>
      </c>
      <c r="X38">
        <v>0.99</v>
      </c>
      <c r="Y38" t="s">
        <v>53</v>
      </c>
      <c r="Z38" t="s">
        <v>66</v>
      </c>
      <c r="AA38" t="s">
        <v>80</v>
      </c>
    </row>
    <row r="39" spans="1:27" x14ac:dyDescent="0.35">
      <c r="A39" s="2" t="s">
        <v>142</v>
      </c>
      <c r="B39">
        <v>4431</v>
      </c>
      <c r="C39">
        <v>2022</v>
      </c>
      <c r="D39" t="s">
        <v>143</v>
      </c>
      <c r="E39" t="s">
        <v>144</v>
      </c>
      <c r="F39" t="s">
        <v>52</v>
      </c>
      <c r="G39">
        <v>1.79</v>
      </c>
      <c r="H39" t="s">
        <v>53</v>
      </c>
      <c r="I39">
        <v>0</v>
      </c>
      <c r="J39" t="s">
        <v>54</v>
      </c>
      <c r="K39">
        <v>0</v>
      </c>
      <c r="L39" t="s">
        <v>54</v>
      </c>
      <c r="M39">
        <v>1.79</v>
      </c>
      <c r="N39" t="s">
        <v>91</v>
      </c>
      <c r="O39" t="s">
        <v>64</v>
      </c>
      <c r="P39" t="s">
        <v>65</v>
      </c>
      <c r="Q39">
        <v>-20.599343699999999</v>
      </c>
      <c r="R39">
        <v>-40.995719020000003</v>
      </c>
      <c r="S39">
        <v>555</v>
      </c>
      <c r="T39">
        <v>0</v>
      </c>
      <c r="U39">
        <v>6</v>
      </c>
      <c r="V39" s="16">
        <v>45842</v>
      </c>
      <c r="W39" s="16">
        <v>45842</v>
      </c>
      <c r="X39">
        <v>1.79</v>
      </c>
      <c r="Y39" t="s">
        <v>53</v>
      </c>
      <c r="Z39" t="s">
        <v>66</v>
      </c>
      <c r="AA39" t="s">
        <v>74</v>
      </c>
    </row>
    <row r="40" spans="1:27" x14ac:dyDescent="0.35">
      <c r="A40" s="2" t="s">
        <v>145</v>
      </c>
      <c r="B40">
        <v>4450</v>
      </c>
      <c r="C40">
        <v>2022</v>
      </c>
      <c r="D40" t="s">
        <v>146</v>
      </c>
      <c r="E40" t="s">
        <v>147</v>
      </c>
      <c r="F40" t="s">
        <v>77</v>
      </c>
      <c r="G40">
        <v>0.66</v>
      </c>
      <c r="H40" t="s">
        <v>53</v>
      </c>
      <c r="I40">
        <v>0.72</v>
      </c>
      <c r="J40" t="s">
        <v>54</v>
      </c>
      <c r="K40">
        <v>0</v>
      </c>
      <c r="L40" t="s">
        <v>54</v>
      </c>
      <c r="M40">
        <v>1.38</v>
      </c>
      <c r="N40" t="s">
        <v>63</v>
      </c>
      <c r="O40" t="s">
        <v>64</v>
      </c>
      <c r="P40" t="s">
        <v>65</v>
      </c>
      <c r="Q40">
        <v>-20.896450000000002</v>
      </c>
      <c r="R40">
        <v>-41.455295</v>
      </c>
      <c r="S40">
        <v>550</v>
      </c>
      <c r="T40">
        <v>0</v>
      </c>
      <c r="U40">
        <v>6</v>
      </c>
      <c r="V40" s="16">
        <v>45862</v>
      </c>
      <c r="W40" s="16">
        <v>45862</v>
      </c>
      <c r="X40">
        <v>1.38</v>
      </c>
      <c r="Y40" t="s">
        <v>53</v>
      </c>
      <c r="Z40" t="s">
        <v>58</v>
      </c>
      <c r="AA40" t="s">
        <v>87</v>
      </c>
    </row>
    <row r="41" spans="1:27" x14ac:dyDescent="0.35">
      <c r="A41" s="2" t="s">
        <v>148</v>
      </c>
      <c r="B41">
        <v>4405</v>
      </c>
      <c r="C41">
        <v>2022</v>
      </c>
      <c r="D41" t="s">
        <v>61</v>
      </c>
      <c r="E41" t="s">
        <v>149</v>
      </c>
      <c r="F41" t="s">
        <v>52</v>
      </c>
      <c r="G41">
        <v>0.72</v>
      </c>
      <c r="H41" t="s">
        <v>53</v>
      </c>
      <c r="I41">
        <v>0.27</v>
      </c>
      <c r="J41" t="s">
        <v>53</v>
      </c>
      <c r="K41">
        <v>0</v>
      </c>
      <c r="L41" t="s">
        <v>54</v>
      </c>
      <c r="M41">
        <v>0.99</v>
      </c>
      <c r="N41" t="s">
        <v>63</v>
      </c>
      <c r="O41" t="s">
        <v>64</v>
      </c>
      <c r="P41" t="s">
        <v>65</v>
      </c>
      <c r="Q41">
        <v>-20.59111725</v>
      </c>
      <c r="R41">
        <v>-41.414552260000001</v>
      </c>
      <c r="S41">
        <v>750</v>
      </c>
      <c r="T41">
        <v>459.33</v>
      </c>
      <c r="U41">
        <v>7</v>
      </c>
      <c r="V41" s="16">
        <v>45854</v>
      </c>
      <c r="W41" s="16">
        <v>45859</v>
      </c>
      <c r="X41">
        <v>0.99</v>
      </c>
      <c r="Y41" t="s">
        <v>53</v>
      </c>
      <c r="Z41" t="s">
        <v>66</v>
      </c>
      <c r="AA41" t="s">
        <v>87</v>
      </c>
    </row>
    <row r="42" spans="1:27" x14ac:dyDescent="0.35">
      <c r="A42" s="2" t="s">
        <v>150</v>
      </c>
      <c r="B42">
        <v>4466</v>
      </c>
      <c r="C42">
        <v>2022</v>
      </c>
      <c r="D42" t="s">
        <v>151</v>
      </c>
      <c r="E42" t="s">
        <v>152</v>
      </c>
      <c r="F42" t="s">
        <v>52</v>
      </c>
      <c r="G42">
        <v>0.24</v>
      </c>
      <c r="H42" t="s">
        <v>53</v>
      </c>
      <c r="I42">
        <v>1.24</v>
      </c>
      <c r="J42" t="s">
        <v>53</v>
      </c>
      <c r="K42">
        <v>0</v>
      </c>
      <c r="L42" t="s">
        <v>54</v>
      </c>
      <c r="M42">
        <v>1.48</v>
      </c>
      <c r="N42" t="s">
        <v>91</v>
      </c>
      <c r="O42" t="s">
        <v>64</v>
      </c>
      <c r="P42" t="s">
        <v>65</v>
      </c>
      <c r="Q42">
        <v>-20829158</v>
      </c>
      <c r="R42">
        <v>-41441624</v>
      </c>
      <c r="S42">
        <v>96</v>
      </c>
      <c r="T42">
        <v>284</v>
      </c>
      <c r="U42">
        <v>8</v>
      </c>
      <c r="V42" s="16">
        <v>45849</v>
      </c>
      <c r="W42" s="16">
        <v>45852</v>
      </c>
      <c r="X42">
        <v>1.48</v>
      </c>
      <c r="Y42" t="s">
        <v>53</v>
      </c>
      <c r="Z42" t="s">
        <v>66</v>
      </c>
      <c r="AA42" t="s">
        <v>74</v>
      </c>
    </row>
    <row r="43" spans="1:27" x14ac:dyDescent="0.35">
      <c r="A43" s="2" t="s">
        <v>153</v>
      </c>
      <c r="B43">
        <v>4458</v>
      </c>
      <c r="C43">
        <v>2022</v>
      </c>
      <c r="D43" t="s">
        <v>61</v>
      </c>
      <c r="E43" t="s">
        <v>154</v>
      </c>
      <c r="F43" t="s">
        <v>52</v>
      </c>
      <c r="G43">
        <v>0.63</v>
      </c>
      <c r="H43" t="s">
        <v>53</v>
      </c>
      <c r="I43">
        <v>0</v>
      </c>
      <c r="J43" t="s">
        <v>54</v>
      </c>
      <c r="K43">
        <v>0</v>
      </c>
      <c r="L43" t="s">
        <v>54</v>
      </c>
      <c r="M43">
        <v>0.63</v>
      </c>
      <c r="N43" t="s">
        <v>91</v>
      </c>
      <c r="O43" t="s">
        <v>64</v>
      </c>
      <c r="P43" t="s">
        <v>65</v>
      </c>
      <c r="Q43">
        <v>-20.783018999999999</v>
      </c>
      <c r="R43">
        <v>-41.551609999999997</v>
      </c>
      <c r="S43">
        <v>265</v>
      </c>
      <c r="T43">
        <v>141.6</v>
      </c>
      <c r="U43">
        <v>3</v>
      </c>
      <c r="V43" s="16">
        <v>45852</v>
      </c>
      <c r="W43" s="16">
        <v>45854</v>
      </c>
      <c r="X43">
        <v>0.63</v>
      </c>
      <c r="Y43" t="s">
        <v>53</v>
      </c>
      <c r="Z43" t="s">
        <v>66</v>
      </c>
      <c r="AA43" t="s">
        <v>74</v>
      </c>
    </row>
    <row r="44" spans="1:27" x14ac:dyDescent="0.35">
      <c r="A44" s="2" t="s">
        <v>155</v>
      </c>
      <c r="B44">
        <v>4479</v>
      </c>
      <c r="C44">
        <v>2022</v>
      </c>
      <c r="D44" t="s">
        <v>81</v>
      </c>
      <c r="E44" t="s">
        <v>156</v>
      </c>
      <c r="F44" t="s">
        <v>52</v>
      </c>
      <c r="G44">
        <v>0.56999999999999995</v>
      </c>
      <c r="H44" t="s">
        <v>53</v>
      </c>
      <c r="I44">
        <v>0</v>
      </c>
      <c r="J44" t="s">
        <v>54</v>
      </c>
      <c r="K44">
        <v>0</v>
      </c>
      <c r="L44" t="s">
        <v>54</v>
      </c>
      <c r="M44">
        <v>0.56999999999999995</v>
      </c>
      <c r="N44" t="s">
        <v>91</v>
      </c>
      <c r="O44" t="s">
        <v>64</v>
      </c>
      <c r="P44" t="s">
        <v>65</v>
      </c>
      <c r="Q44">
        <v>-20.413115999999999</v>
      </c>
      <c r="R44">
        <v>-41.459412</v>
      </c>
      <c r="S44">
        <v>633</v>
      </c>
      <c r="T44">
        <v>228</v>
      </c>
      <c r="U44">
        <v>3</v>
      </c>
      <c r="V44" s="16">
        <v>45847</v>
      </c>
      <c r="W44" s="16">
        <v>45847</v>
      </c>
      <c r="X44">
        <v>0.56999999999999995</v>
      </c>
      <c r="Y44" t="s">
        <v>53</v>
      </c>
      <c r="Z44" t="s">
        <v>66</v>
      </c>
      <c r="AA44" t="s">
        <v>74</v>
      </c>
    </row>
    <row r="45" spans="1:27" x14ac:dyDescent="0.35">
      <c r="A45" s="2" t="s">
        <v>157</v>
      </c>
      <c r="B45">
        <v>4481</v>
      </c>
      <c r="C45">
        <v>2022</v>
      </c>
      <c r="D45" t="s">
        <v>61</v>
      </c>
      <c r="E45" t="s">
        <v>158</v>
      </c>
      <c r="F45" t="s">
        <v>52</v>
      </c>
      <c r="G45">
        <v>0.42</v>
      </c>
      <c r="H45" t="s">
        <v>53</v>
      </c>
      <c r="I45">
        <v>1.58</v>
      </c>
      <c r="J45" t="s">
        <v>53</v>
      </c>
      <c r="K45">
        <v>0</v>
      </c>
      <c r="L45" t="s">
        <v>54</v>
      </c>
      <c r="M45">
        <v>2</v>
      </c>
      <c r="N45" t="s">
        <v>63</v>
      </c>
      <c r="O45" t="s">
        <v>64</v>
      </c>
      <c r="P45" t="s">
        <v>65</v>
      </c>
      <c r="Q45">
        <v>-20.75731</v>
      </c>
      <c r="R45">
        <v>-41.574933000000001</v>
      </c>
      <c r="S45">
        <v>168</v>
      </c>
      <c r="T45">
        <v>408.6</v>
      </c>
      <c r="U45">
        <v>10</v>
      </c>
      <c r="V45" s="16">
        <v>45861</v>
      </c>
      <c r="W45" s="16">
        <v>45861</v>
      </c>
      <c r="X45">
        <v>2</v>
      </c>
      <c r="Y45" t="s">
        <v>53</v>
      </c>
      <c r="Z45" t="s">
        <v>58</v>
      </c>
      <c r="AA45" t="s">
        <v>87</v>
      </c>
    </row>
    <row r="46" spans="1:27" x14ac:dyDescent="0.35">
      <c r="A46" s="2" t="s">
        <v>159</v>
      </c>
      <c r="B46">
        <v>4508</v>
      </c>
      <c r="C46">
        <v>2022</v>
      </c>
      <c r="D46" t="s">
        <v>50</v>
      </c>
      <c r="E46" t="s">
        <v>160</v>
      </c>
      <c r="F46" t="s">
        <v>52</v>
      </c>
      <c r="G46">
        <v>0.68</v>
      </c>
      <c r="H46" t="s">
        <v>53</v>
      </c>
      <c r="I46">
        <v>0.23</v>
      </c>
      <c r="J46" t="s">
        <v>53</v>
      </c>
      <c r="K46">
        <v>0</v>
      </c>
      <c r="L46" t="s">
        <v>54</v>
      </c>
      <c r="M46">
        <v>0.91</v>
      </c>
      <c r="N46" t="s">
        <v>91</v>
      </c>
      <c r="O46" t="s">
        <v>64</v>
      </c>
      <c r="P46" t="s">
        <v>65</v>
      </c>
      <c r="Q46">
        <v>-20.558451999999999</v>
      </c>
      <c r="R46">
        <v>-41.047970999999997</v>
      </c>
      <c r="S46">
        <v>567</v>
      </c>
      <c r="T46">
        <v>0</v>
      </c>
      <c r="U46">
        <v>6</v>
      </c>
      <c r="V46" s="16">
        <v>45854</v>
      </c>
      <c r="W46" s="16">
        <v>45854</v>
      </c>
      <c r="X46">
        <v>0.91</v>
      </c>
      <c r="Y46" t="s">
        <v>53</v>
      </c>
      <c r="Z46" t="s">
        <v>58</v>
      </c>
      <c r="AA46" t="s">
        <v>74</v>
      </c>
    </row>
    <row r="47" spans="1:27" x14ac:dyDescent="0.35">
      <c r="A47" s="2" t="s">
        <v>161</v>
      </c>
      <c r="B47">
        <v>4506</v>
      </c>
      <c r="C47">
        <v>2022</v>
      </c>
      <c r="D47" t="s">
        <v>61</v>
      </c>
      <c r="E47" t="s">
        <v>162</v>
      </c>
      <c r="F47" t="s">
        <v>52</v>
      </c>
      <c r="G47">
        <v>0.67</v>
      </c>
      <c r="H47" t="s">
        <v>53</v>
      </c>
      <c r="I47">
        <v>0</v>
      </c>
      <c r="J47" t="s">
        <v>54</v>
      </c>
      <c r="K47">
        <v>0</v>
      </c>
      <c r="L47" t="s">
        <v>54</v>
      </c>
      <c r="M47">
        <v>0.67</v>
      </c>
      <c r="N47" t="s">
        <v>63</v>
      </c>
      <c r="O47" t="s">
        <v>64</v>
      </c>
      <c r="P47" t="s">
        <v>65</v>
      </c>
      <c r="Q47">
        <v>-20.597659</v>
      </c>
      <c r="R47">
        <v>-41.574829999999999</v>
      </c>
      <c r="S47">
        <v>497</v>
      </c>
      <c r="T47">
        <v>481.88</v>
      </c>
      <c r="U47">
        <v>6</v>
      </c>
      <c r="V47" s="16">
        <v>45852</v>
      </c>
      <c r="W47" s="16">
        <v>45854</v>
      </c>
      <c r="X47">
        <v>0.67</v>
      </c>
      <c r="Y47" t="s">
        <v>53</v>
      </c>
      <c r="Z47" t="s">
        <v>66</v>
      </c>
      <c r="AA47" t="s">
        <v>74</v>
      </c>
    </row>
    <row r="48" spans="1:27" x14ac:dyDescent="0.35">
      <c r="A48" s="2" t="s">
        <v>163</v>
      </c>
      <c r="B48">
        <v>4518</v>
      </c>
      <c r="C48">
        <v>2022</v>
      </c>
      <c r="D48" t="s">
        <v>128</v>
      </c>
      <c r="E48" t="s">
        <v>164</v>
      </c>
      <c r="F48" t="s">
        <v>77</v>
      </c>
      <c r="G48">
        <v>0.51</v>
      </c>
      <c r="H48" t="s">
        <v>53</v>
      </c>
      <c r="I48">
        <v>0.49</v>
      </c>
      <c r="J48" t="s">
        <v>53</v>
      </c>
      <c r="K48">
        <v>0</v>
      </c>
      <c r="L48" t="s">
        <v>54</v>
      </c>
      <c r="M48">
        <v>1</v>
      </c>
      <c r="N48" t="s">
        <v>63</v>
      </c>
      <c r="O48" t="s">
        <v>64</v>
      </c>
      <c r="P48" t="s">
        <v>65</v>
      </c>
      <c r="Q48">
        <v>-20.605595000000001</v>
      </c>
      <c r="R48">
        <v>-41.759630999999999</v>
      </c>
      <c r="S48">
        <v>425</v>
      </c>
      <c r="T48">
        <v>0</v>
      </c>
      <c r="U48">
        <v>5</v>
      </c>
      <c r="V48" s="16">
        <v>45821</v>
      </c>
      <c r="W48" s="16">
        <v>45821</v>
      </c>
      <c r="X48">
        <v>1</v>
      </c>
      <c r="Y48" t="s">
        <v>53</v>
      </c>
      <c r="Z48" t="s">
        <v>66</v>
      </c>
      <c r="AA48" t="s">
        <v>80</v>
      </c>
    </row>
    <row r="49" spans="1:27" x14ac:dyDescent="0.35">
      <c r="A49" s="2" t="s">
        <v>24</v>
      </c>
      <c r="B49">
        <v>1615</v>
      </c>
      <c r="C49">
        <v>2015</v>
      </c>
      <c r="D49" t="s">
        <v>75</v>
      </c>
      <c r="E49" t="s">
        <v>165</v>
      </c>
      <c r="F49" t="s">
        <v>77</v>
      </c>
      <c r="G49">
        <v>3.984</v>
      </c>
      <c r="H49" t="s">
        <v>53</v>
      </c>
      <c r="I49">
        <v>1.0960000000000001</v>
      </c>
      <c r="J49" t="s">
        <v>53</v>
      </c>
      <c r="K49">
        <v>0</v>
      </c>
      <c r="L49" t="s">
        <v>54</v>
      </c>
      <c r="M49">
        <v>5.08</v>
      </c>
      <c r="N49" t="s">
        <v>55</v>
      </c>
      <c r="O49" t="s">
        <v>55</v>
      </c>
      <c r="P49" t="s">
        <v>57</v>
      </c>
      <c r="Q49">
        <v>-20.695637000000001</v>
      </c>
      <c r="R49">
        <v>-41.652326000000002</v>
      </c>
      <c r="S49">
        <v>713</v>
      </c>
      <c r="T49">
        <v>115.6</v>
      </c>
      <c r="U49">
        <v>12</v>
      </c>
      <c r="V49" s="16">
        <v>45817</v>
      </c>
      <c r="W49" s="16">
        <v>45817</v>
      </c>
      <c r="X49">
        <v>5.08</v>
      </c>
      <c r="Y49" t="s">
        <v>53</v>
      </c>
      <c r="AA49" t="s">
        <v>59</v>
      </c>
    </row>
    <row r="50" spans="1:27" x14ac:dyDescent="0.35">
      <c r="A50" s="2" t="s">
        <v>166</v>
      </c>
      <c r="B50">
        <v>4548</v>
      </c>
      <c r="C50">
        <v>2022</v>
      </c>
      <c r="D50" t="s">
        <v>94</v>
      </c>
      <c r="E50" t="s">
        <v>167</v>
      </c>
      <c r="F50" t="s">
        <v>77</v>
      </c>
      <c r="G50">
        <v>0.46</v>
      </c>
      <c r="H50" t="s">
        <v>53</v>
      </c>
      <c r="I50">
        <v>0.47</v>
      </c>
      <c r="J50" t="s">
        <v>53</v>
      </c>
      <c r="K50">
        <v>0</v>
      </c>
      <c r="L50" t="s">
        <v>54</v>
      </c>
      <c r="M50">
        <v>0.92999999999999994</v>
      </c>
      <c r="N50" t="s">
        <v>91</v>
      </c>
      <c r="O50" t="s">
        <v>64</v>
      </c>
      <c r="P50" t="s">
        <v>65</v>
      </c>
      <c r="Q50">
        <v>-21.087658999999999</v>
      </c>
      <c r="R50">
        <v>-41.686050000000002</v>
      </c>
      <c r="S50">
        <v>87</v>
      </c>
      <c r="T50">
        <v>316</v>
      </c>
      <c r="U50">
        <v>6</v>
      </c>
      <c r="V50" s="16">
        <v>45821</v>
      </c>
      <c r="W50" s="16">
        <v>45821</v>
      </c>
      <c r="X50">
        <v>0.92999999999999994</v>
      </c>
      <c r="Y50" t="s">
        <v>53</v>
      </c>
      <c r="Z50" t="s">
        <v>58</v>
      </c>
      <c r="AA50" t="s">
        <v>80</v>
      </c>
    </row>
    <row r="51" spans="1:27" x14ac:dyDescent="0.35">
      <c r="A51" s="2" t="s">
        <v>168</v>
      </c>
      <c r="B51">
        <v>4499</v>
      </c>
      <c r="C51">
        <v>2022</v>
      </c>
      <c r="D51" t="s">
        <v>143</v>
      </c>
      <c r="E51" t="s">
        <v>169</v>
      </c>
      <c r="F51" t="s">
        <v>52</v>
      </c>
      <c r="G51">
        <v>0.5</v>
      </c>
      <c r="H51" t="s">
        <v>53</v>
      </c>
      <c r="I51">
        <v>0</v>
      </c>
      <c r="J51" t="s">
        <v>54</v>
      </c>
      <c r="K51">
        <v>0</v>
      </c>
      <c r="L51" t="s">
        <v>54</v>
      </c>
      <c r="M51">
        <v>0.5</v>
      </c>
      <c r="N51" t="s">
        <v>91</v>
      </c>
      <c r="O51" t="s">
        <v>64</v>
      </c>
      <c r="P51" t="s">
        <v>65</v>
      </c>
      <c r="Q51">
        <v>-20.661885000000002</v>
      </c>
      <c r="R51">
        <v>-41.064635000000003</v>
      </c>
      <c r="S51">
        <v>400</v>
      </c>
      <c r="T51">
        <v>0</v>
      </c>
      <c r="U51">
        <v>2</v>
      </c>
      <c r="V51" s="16">
        <v>45824</v>
      </c>
      <c r="W51" s="16">
        <v>45824</v>
      </c>
      <c r="X51">
        <v>0.5</v>
      </c>
      <c r="Y51" t="s">
        <v>53</v>
      </c>
      <c r="Z51" t="s">
        <v>66</v>
      </c>
      <c r="AA51" t="s">
        <v>80</v>
      </c>
    </row>
    <row r="52" spans="1:27" x14ac:dyDescent="0.35">
      <c r="A52" s="2" t="s">
        <v>170</v>
      </c>
      <c r="B52">
        <v>4585</v>
      </c>
      <c r="C52">
        <v>2023</v>
      </c>
      <c r="D52" t="s">
        <v>81</v>
      </c>
      <c r="E52" t="s">
        <v>171</v>
      </c>
      <c r="F52" t="s">
        <v>52</v>
      </c>
      <c r="G52">
        <v>1.8089999999999999</v>
      </c>
      <c r="H52" t="s">
        <v>53</v>
      </c>
      <c r="I52">
        <v>0</v>
      </c>
      <c r="J52" t="s">
        <v>54</v>
      </c>
      <c r="K52">
        <v>0</v>
      </c>
      <c r="L52" t="s">
        <v>54</v>
      </c>
      <c r="M52">
        <v>1.8089999999999999</v>
      </c>
      <c r="N52" t="s">
        <v>141</v>
      </c>
      <c r="O52" t="s">
        <v>85</v>
      </c>
      <c r="P52" t="s">
        <v>65</v>
      </c>
      <c r="Q52">
        <v>-20.408541</v>
      </c>
      <c r="R52">
        <v>-41.431615000000001</v>
      </c>
      <c r="S52">
        <v>2153</v>
      </c>
      <c r="T52">
        <v>760.92</v>
      </c>
      <c r="U52">
        <v>6</v>
      </c>
      <c r="V52" s="16">
        <v>45847</v>
      </c>
      <c r="W52" s="16">
        <v>45847</v>
      </c>
      <c r="X52">
        <v>1.8089999999999999</v>
      </c>
      <c r="Y52" t="s">
        <v>53</v>
      </c>
      <c r="Z52" t="s">
        <v>66</v>
      </c>
      <c r="AA52" t="s">
        <v>74</v>
      </c>
    </row>
    <row r="53" spans="1:27" x14ac:dyDescent="0.35">
      <c r="A53" s="2" t="s">
        <v>172</v>
      </c>
      <c r="B53">
        <v>4618</v>
      </c>
      <c r="C53">
        <v>2023</v>
      </c>
      <c r="D53" t="s">
        <v>61</v>
      </c>
      <c r="E53" t="s">
        <v>173</v>
      </c>
      <c r="F53" t="s">
        <v>52</v>
      </c>
      <c r="G53">
        <v>0.64500000000000002</v>
      </c>
      <c r="H53" t="s">
        <v>53</v>
      </c>
      <c r="I53">
        <v>0</v>
      </c>
      <c r="J53" t="s">
        <v>54</v>
      </c>
      <c r="K53">
        <v>0</v>
      </c>
      <c r="L53" t="s">
        <v>54</v>
      </c>
      <c r="M53">
        <v>0.64500000000000002</v>
      </c>
      <c r="N53" t="s">
        <v>63</v>
      </c>
      <c r="O53" t="s">
        <v>64</v>
      </c>
      <c r="P53" t="s">
        <v>65</v>
      </c>
      <c r="Q53">
        <v>-20.711397999999999</v>
      </c>
      <c r="R53">
        <v>-41.436205000000001</v>
      </c>
      <c r="S53">
        <v>716</v>
      </c>
      <c r="T53">
        <v>398.45</v>
      </c>
      <c r="U53">
        <v>4</v>
      </c>
      <c r="V53" s="16">
        <v>45861</v>
      </c>
      <c r="W53" s="16">
        <v>45866</v>
      </c>
      <c r="X53">
        <v>0.64500000000000002</v>
      </c>
      <c r="Y53" t="s">
        <v>53</v>
      </c>
      <c r="Z53" t="s">
        <v>66</v>
      </c>
      <c r="AA53" t="s">
        <v>67</v>
      </c>
    </row>
    <row r="54" spans="1:27" x14ac:dyDescent="0.35">
      <c r="A54" s="2" t="s">
        <v>174</v>
      </c>
      <c r="B54">
        <v>4600</v>
      </c>
      <c r="C54">
        <v>2023</v>
      </c>
      <c r="D54" t="s">
        <v>81</v>
      </c>
      <c r="E54" t="s">
        <v>175</v>
      </c>
      <c r="F54" t="s">
        <v>52</v>
      </c>
      <c r="G54">
        <v>0.52200000000000002</v>
      </c>
      <c r="H54" t="s">
        <v>53</v>
      </c>
      <c r="I54">
        <v>0</v>
      </c>
      <c r="J54" t="s">
        <v>54</v>
      </c>
      <c r="K54">
        <v>0</v>
      </c>
      <c r="L54" t="s">
        <v>54</v>
      </c>
      <c r="M54">
        <v>0.52200000000000002</v>
      </c>
      <c r="N54" t="s">
        <v>176</v>
      </c>
      <c r="O54" t="s">
        <v>85</v>
      </c>
      <c r="P54" t="s">
        <v>177</v>
      </c>
      <c r="Q54">
        <v>-20.537305</v>
      </c>
      <c r="R54">
        <v>-41.480018999999999</v>
      </c>
      <c r="S54">
        <v>458</v>
      </c>
      <c r="T54">
        <v>257.70999999999998</v>
      </c>
      <c r="U54">
        <v>4</v>
      </c>
      <c r="V54" s="16">
        <v>45849</v>
      </c>
      <c r="W54" s="16">
        <v>45849</v>
      </c>
      <c r="X54">
        <v>0.52200000000000002</v>
      </c>
      <c r="Y54" t="s">
        <v>53</v>
      </c>
      <c r="Z54" t="s">
        <v>58</v>
      </c>
      <c r="AA54" t="s">
        <v>74</v>
      </c>
    </row>
    <row r="55" spans="1:27" x14ac:dyDescent="0.35">
      <c r="A55" s="2" t="s">
        <v>178</v>
      </c>
      <c r="B55">
        <v>4613</v>
      </c>
      <c r="C55">
        <v>2023</v>
      </c>
      <c r="D55" t="s">
        <v>128</v>
      </c>
      <c r="E55" t="s">
        <v>179</v>
      </c>
      <c r="F55" t="s">
        <v>77</v>
      </c>
      <c r="G55">
        <v>0.14099999999999999</v>
      </c>
      <c r="H55" t="s">
        <v>53</v>
      </c>
      <c r="I55">
        <v>0.36199999999999999</v>
      </c>
      <c r="J55" t="s">
        <v>53</v>
      </c>
      <c r="K55">
        <v>0</v>
      </c>
      <c r="L55" t="s">
        <v>54</v>
      </c>
      <c r="M55">
        <v>0.503</v>
      </c>
      <c r="N55" t="s">
        <v>141</v>
      </c>
      <c r="O55" t="s">
        <v>64</v>
      </c>
      <c r="P55" t="s">
        <v>65</v>
      </c>
      <c r="Q55">
        <v>-20630680</v>
      </c>
      <c r="R55">
        <v>-41709542</v>
      </c>
      <c r="S55">
        <v>116</v>
      </c>
      <c r="T55">
        <v>122.86</v>
      </c>
      <c r="U55">
        <v>4</v>
      </c>
      <c r="V55" s="16">
        <v>45866</v>
      </c>
      <c r="W55" s="16">
        <v>45866</v>
      </c>
      <c r="X55">
        <v>0.503</v>
      </c>
      <c r="Y55" t="s">
        <v>53</v>
      </c>
      <c r="Z55" t="s">
        <v>58</v>
      </c>
      <c r="AA55" t="s">
        <v>67</v>
      </c>
    </row>
    <row r="56" spans="1:27" x14ac:dyDescent="0.35">
      <c r="A56" s="2" t="s">
        <v>180</v>
      </c>
      <c r="B56">
        <v>4852</v>
      </c>
      <c r="C56">
        <v>2024</v>
      </c>
      <c r="D56" t="s">
        <v>181</v>
      </c>
      <c r="E56" t="s">
        <v>182</v>
      </c>
      <c r="F56" t="s">
        <v>183</v>
      </c>
      <c r="G56">
        <v>1.704</v>
      </c>
      <c r="H56" t="s">
        <v>53</v>
      </c>
      <c r="I56">
        <v>1.49</v>
      </c>
      <c r="J56" t="s">
        <v>53</v>
      </c>
      <c r="K56">
        <v>0</v>
      </c>
      <c r="L56" t="s">
        <v>54</v>
      </c>
      <c r="M56">
        <v>3.194</v>
      </c>
      <c r="N56" t="s">
        <v>176</v>
      </c>
      <c r="O56" t="s">
        <v>184</v>
      </c>
      <c r="P56" t="s">
        <v>65</v>
      </c>
      <c r="Q56">
        <v>-20.765875999999999</v>
      </c>
      <c r="R56">
        <v>-40.941434000000001</v>
      </c>
      <c r="S56">
        <v>678</v>
      </c>
      <c r="T56">
        <v>536.36</v>
      </c>
      <c r="U56">
        <v>12</v>
      </c>
      <c r="V56" s="16">
        <v>45824</v>
      </c>
      <c r="W56" s="16">
        <v>45824</v>
      </c>
      <c r="X56">
        <v>3.194</v>
      </c>
      <c r="Y56" t="s">
        <v>53</v>
      </c>
      <c r="Z56" t="s">
        <v>66</v>
      </c>
      <c r="AA56" t="s">
        <v>80</v>
      </c>
    </row>
    <row r="57" spans="1:27" x14ac:dyDescent="0.35">
      <c r="A57" s="2" t="s">
        <v>185</v>
      </c>
      <c r="B57">
        <v>4730</v>
      </c>
      <c r="C57">
        <v>2023</v>
      </c>
      <c r="D57" t="s">
        <v>68</v>
      </c>
      <c r="E57" t="s">
        <v>186</v>
      </c>
      <c r="F57" t="s">
        <v>52</v>
      </c>
      <c r="G57">
        <v>0.377</v>
      </c>
      <c r="H57" t="s">
        <v>53</v>
      </c>
      <c r="I57">
        <v>0</v>
      </c>
      <c r="J57" t="s">
        <v>54</v>
      </c>
      <c r="K57">
        <v>0</v>
      </c>
      <c r="L57" t="s">
        <v>54</v>
      </c>
      <c r="M57">
        <v>0.377</v>
      </c>
      <c r="N57" t="s">
        <v>141</v>
      </c>
      <c r="O57" t="s">
        <v>64</v>
      </c>
      <c r="P57" t="s">
        <v>65</v>
      </c>
      <c r="Q57">
        <v>-20.820171999999999</v>
      </c>
      <c r="R57">
        <v>-41.222596000000003</v>
      </c>
      <c r="S57">
        <v>628</v>
      </c>
      <c r="T57">
        <v>278.54000000000002</v>
      </c>
      <c r="U57">
        <v>2</v>
      </c>
      <c r="V57" s="16">
        <v>45831</v>
      </c>
      <c r="W57" s="16">
        <v>45835</v>
      </c>
      <c r="X57">
        <v>0.377</v>
      </c>
      <c r="Y57" t="s">
        <v>53</v>
      </c>
      <c r="Z57" t="s">
        <v>66</v>
      </c>
      <c r="AA57" t="s">
        <v>74</v>
      </c>
    </row>
    <row r="58" spans="1:27" x14ac:dyDescent="0.35">
      <c r="A58" s="2" t="s">
        <v>187</v>
      </c>
      <c r="B58">
        <v>4990</v>
      </c>
      <c r="C58">
        <v>2024</v>
      </c>
      <c r="D58" t="s">
        <v>81</v>
      </c>
      <c r="E58" t="s">
        <v>188</v>
      </c>
      <c r="F58" t="s">
        <v>52</v>
      </c>
      <c r="G58">
        <v>0.19600000000000001</v>
      </c>
      <c r="H58" t="s">
        <v>53</v>
      </c>
      <c r="I58">
        <v>8.6869999999999994</v>
      </c>
      <c r="J58" t="s">
        <v>53</v>
      </c>
      <c r="K58">
        <v>0</v>
      </c>
      <c r="L58" t="s">
        <v>54</v>
      </c>
      <c r="M58">
        <v>8.8829999999999991</v>
      </c>
      <c r="N58" t="s">
        <v>176</v>
      </c>
      <c r="O58" t="s">
        <v>64</v>
      </c>
      <c r="P58" t="s">
        <v>65</v>
      </c>
      <c r="Q58">
        <v>-20488778</v>
      </c>
      <c r="R58">
        <v>-41442434</v>
      </c>
      <c r="S58">
        <v>326</v>
      </c>
      <c r="T58">
        <v>251.9</v>
      </c>
      <c r="U58">
        <v>9</v>
      </c>
      <c r="V58" s="16">
        <v>45861</v>
      </c>
      <c r="W58" s="16">
        <v>45862</v>
      </c>
      <c r="X58">
        <v>8.8829999999999991</v>
      </c>
      <c r="Y58" t="s">
        <v>53</v>
      </c>
      <c r="Z58" t="s">
        <v>66</v>
      </c>
      <c r="AA58" t="s">
        <v>67</v>
      </c>
    </row>
    <row r="59" spans="1:27" x14ac:dyDescent="0.35">
      <c r="A59" s="2" t="s">
        <v>189</v>
      </c>
      <c r="B59">
        <v>5075</v>
      </c>
      <c r="C59">
        <v>2025</v>
      </c>
      <c r="D59" t="s">
        <v>151</v>
      </c>
      <c r="E59" t="s">
        <v>190</v>
      </c>
      <c r="F59" t="s">
        <v>52</v>
      </c>
      <c r="G59">
        <v>2.5409999999999999</v>
      </c>
      <c r="H59" t="s">
        <v>53</v>
      </c>
      <c r="I59">
        <v>0</v>
      </c>
      <c r="J59" t="s">
        <v>54</v>
      </c>
      <c r="K59">
        <v>0</v>
      </c>
      <c r="L59" t="s">
        <v>54</v>
      </c>
      <c r="M59">
        <v>2.5409999999999999</v>
      </c>
      <c r="N59" t="s">
        <v>176</v>
      </c>
      <c r="O59" t="s">
        <v>184</v>
      </c>
      <c r="P59" t="s">
        <v>177</v>
      </c>
      <c r="Q59">
        <v>-20867053</v>
      </c>
      <c r="R59">
        <v>-41375248</v>
      </c>
      <c r="S59">
        <v>3258</v>
      </c>
      <c r="T59">
        <v>613.37</v>
      </c>
      <c r="U59">
        <v>7</v>
      </c>
      <c r="V59" s="16">
        <v>45849</v>
      </c>
      <c r="W59" s="16">
        <v>45852</v>
      </c>
      <c r="X59">
        <v>2.5409999999999999</v>
      </c>
      <c r="Y59" t="s">
        <v>53</v>
      </c>
      <c r="Z59" t="s">
        <v>66</v>
      </c>
      <c r="AA59" t="s">
        <v>74</v>
      </c>
    </row>
    <row r="60" spans="1:27" x14ac:dyDescent="0.35">
      <c r="A60" s="2" t="s">
        <v>191</v>
      </c>
      <c r="B60">
        <v>4923</v>
      </c>
      <c r="C60">
        <v>2024</v>
      </c>
      <c r="D60" t="s">
        <v>61</v>
      </c>
      <c r="E60" t="s">
        <v>192</v>
      </c>
      <c r="F60" t="s">
        <v>52</v>
      </c>
      <c r="G60">
        <v>0</v>
      </c>
      <c r="H60" t="s">
        <v>53</v>
      </c>
      <c r="I60">
        <v>0.54700000000000004</v>
      </c>
      <c r="J60" t="s">
        <v>54</v>
      </c>
      <c r="K60">
        <v>0</v>
      </c>
      <c r="L60" t="s">
        <v>54</v>
      </c>
      <c r="M60">
        <v>0.54700000000000004</v>
      </c>
      <c r="N60" t="s">
        <v>63</v>
      </c>
      <c r="O60" t="s">
        <v>64</v>
      </c>
      <c r="P60" t="s">
        <v>65</v>
      </c>
      <c r="Q60">
        <v>-20.765933180000001</v>
      </c>
      <c r="R60">
        <v>-41.572487629999998</v>
      </c>
      <c r="S60">
        <v>0</v>
      </c>
      <c r="T60">
        <v>0</v>
      </c>
      <c r="U60">
        <v>3</v>
      </c>
      <c r="V60" s="16">
        <v>45835</v>
      </c>
      <c r="W60" s="16">
        <v>45852</v>
      </c>
      <c r="X60">
        <v>0.54700000000000004</v>
      </c>
      <c r="Y60" t="s">
        <v>53</v>
      </c>
      <c r="Z60" t="s">
        <v>58</v>
      </c>
      <c r="AA60" t="s">
        <v>74</v>
      </c>
    </row>
    <row r="61" spans="1:27" x14ac:dyDescent="0.35">
      <c r="A61" s="2" t="s">
        <v>193</v>
      </c>
      <c r="B61">
        <v>5102</v>
      </c>
      <c r="C61">
        <v>2024</v>
      </c>
      <c r="D61" t="s">
        <v>194</v>
      </c>
      <c r="E61" t="s">
        <v>195</v>
      </c>
      <c r="F61" t="s">
        <v>52</v>
      </c>
      <c r="G61">
        <v>0.16300000000000001</v>
      </c>
      <c r="H61" t="s">
        <v>54</v>
      </c>
      <c r="I61">
        <v>0</v>
      </c>
      <c r="J61" t="s">
        <v>54</v>
      </c>
      <c r="K61">
        <v>0</v>
      </c>
      <c r="L61" t="s">
        <v>54</v>
      </c>
      <c r="M61">
        <v>0.16300000000000001</v>
      </c>
      <c r="N61" t="s">
        <v>176</v>
      </c>
      <c r="O61" t="s">
        <v>184</v>
      </c>
      <c r="P61" t="s">
        <v>177</v>
      </c>
      <c r="Q61">
        <v>-20310051</v>
      </c>
      <c r="R61">
        <v>-41613252</v>
      </c>
      <c r="S61">
        <v>271</v>
      </c>
      <c r="T61">
        <v>162.55000000000001</v>
      </c>
      <c r="U61">
        <v>2</v>
      </c>
      <c r="V61" s="16">
        <v>45863</v>
      </c>
      <c r="W61" s="16">
        <v>45863</v>
      </c>
      <c r="X61">
        <v>0.16300000000000001</v>
      </c>
      <c r="Y61" t="s">
        <v>53</v>
      </c>
      <c r="Z61" t="s">
        <v>58</v>
      </c>
      <c r="AA61" t="s">
        <v>67</v>
      </c>
    </row>
    <row r="62" spans="1:27" x14ac:dyDescent="0.35">
      <c r="A62" s="2" t="s">
        <v>196</v>
      </c>
      <c r="B62">
        <v>5047</v>
      </c>
      <c r="C62">
        <v>2024</v>
      </c>
      <c r="D62" t="s">
        <v>61</v>
      </c>
      <c r="E62" t="s">
        <v>197</v>
      </c>
      <c r="F62" t="s">
        <v>52</v>
      </c>
      <c r="G62">
        <v>0.52</v>
      </c>
      <c r="H62" t="s">
        <v>53</v>
      </c>
      <c r="I62">
        <v>0</v>
      </c>
      <c r="J62" t="s">
        <v>54</v>
      </c>
      <c r="K62">
        <v>0</v>
      </c>
      <c r="L62" t="s">
        <v>54</v>
      </c>
      <c r="M62">
        <v>0.52</v>
      </c>
      <c r="N62" t="s">
        <v>176</v>
      </c>
      <c r="O62" t="s">
        <v>85</v>
      </c>
      <c r="P62" t="s">
        <v>65</v>
      </c>
      <c r="Q62">
        <v>-20.688210000000002</v>
      </c>
      <c r="R62">
        <v>-41.579726000000001</v>
      </c>
      <c r="S62">
        <v>433</v>
      </c>
      <c r="T62">
        <v>223</v>
      </c>
      <c r="U62">
        <v>3</v>
      </c>
      <c r="V62" s="16">
        <v>45856</v>
      </c>
      <c r="W62" s="16">
        <v>45856</v>
      </c>
      <c r="X62">
        <v>0.52</v>
      </c>
      <c r="Y62" t="s">
        <v>53</v>
      </c>
      <c r="Z62" t="s">
        <v>58</v>
      </c>
      <c r="AA62" t="s">
        <v>74</v>
      </c>
    </row>
    <row r="63" spans="1:27" x14ac:dyDescent="0.35">
      <c r="A63" s="2" t="s">
        <v>198</v>
      </c>
      <c r="B63">
        <v>5259</v>
      </c>
      <c r="C63">
        <v>2024</v>
      </c>
      <c r="D63" t="s">
        <v>194</v>
      </c>
      <c r="E63" t="s">
        <v>199</v>
      </c>
      <c r="F63" t="s">
        <v>52</v>
      </c>
      <c r="G63">
        <v>4.0030000000000001</v>
      </c>
      <c r="H63" t="s">
        <v>53</v>
      </c>
      <c r="I63">
        <v>0</v>
      </c>
      <c r="J63" t="s">
        <v>54</v>
      </c>
      <c r="K63">
        <v>0</v>
      </c>
      <c r="L63" t="s">
        <v>54</v>
      </c>
      <c r="M63">
        <v>4.0030000000000001</v>
      </c>
      <c r="N63" t="s">
        <v>176</v>
      </c>
      <c r="O63" t="s">
        <v>184</v>
      </c>
      <c r="P63" t="s">
        <v>177</v>
      </c>
      <c r="Q63">
        <v>-20306059</v>
      </c>
      <c r="R63">
        <v>-41609867</v>
      </c>
      <c r="S63">
        <v>2226</v>
      </c>
      <c r="T63">
        <v>1154.5999999999999</v>
      </c>
      <c r="U63">
        <v>11</v>
      </c>
      <c r="V63" s="16">
        <v>45863</v>
      </c>
      <c r="W63" s="16">
        <v>45863</v>
      </c>
      <c r="X63">
        <v>4.0030000000000001</v>
      </c>
      <c r="Y63" t="s">
        <v>53</v>
      </c>
      <c r="Z63" t="s">
        <v>58</v>
      </c>
      <c r="AA63" t="s">
        <v>67</v>
      </c>
    </row>
    <row r="64" spans="1:27" x14ac:dyDescent="0.35">
      <c r="A64" s="2" t="s">
        <v>200</v>
      </c>
      <c r="B64">
        <v>5269</v>
      </c>
      <c r="C64">
        <v>2024</v>
      </c>
      <c r="D64" t="s">
        <v>194</v>
      </c>
      <c r="E64" t="s">
        <v>201</v>
      </c>
      <c r="F64" t="s">
        <v>52</v>
      </c>
      <c r="G64">
        <v>1.194</v>
      </c>
      <c r="H64" t="s">
        <v>53</v>
      </c>
      <c r="I64">
        <v>0.23200000000000001</v>
      </c>
      <c r="J64" t="s">
        <v>53</v>
      </c>
      <c r="K64">
        <v>0</v>
      </c>
      <c r="L64" t="s">
        <v>54</v>
      </c>
      <c r="M64">
        <v>1.4259999999999999</v>
      </c>
      <c r="N64" t="s">
        <v>176</v>
      </c>
      <c r="O64" t="s">
        <v>184</v>
      </c>
      <c r="P64" t="s">
        <v>177</v>
      </c>
      <c r="Q64">
        <v>-20308642</v>
      </c>
      <c r="R64">
        <v>-41610749</v>
      </c>
      <c r="S64">
        <v>1327</v>
      </c>
      <c r="T64">
        <v>0</v>
      </c>
      <c r="U64">
        <v>7</v>
      </c>
      <c r="V64" s="16">
        <v>45863</v>
      </c>
      <c r="W64" s="16">
        <v>45863</v>
      </c>
      <c r="X64">
        <v>1.4259999999999999</v>
      </c>
      <c r="Y64" t="s">
        <v>53</v>
      </c>
      <c r="Z64" t="s">
        <v>58</v>
      </c>
      <c r="AA64" t="s">
        <v>67</v>
      </c>
    </row>
    <row r="65" spans="1:27" x14ac:dyDescent="0.35">
      <c r="A65" s="2" t="s">
        <v>202</v>
      </c>
      <c r="B65">
        <v>5372</v>
      </c>
      <c r="C65">
        <v>2024</v>
      </c>
      <c r="D65" t="s">
        <v>68</v>
      </c>
      <c r="E65" t="s">
        <v>203</v>
      </c>
      <c r="F65" t="s">
        <v>52</v>
      </c>
      <c r="G65">
        <v>2.0329999999999999</v>
      </c>
      <c r="H65" t="s">
        <v>53</v>
      </c>
      <c r="I65">
        <v>2.2029999999999998</v>
      </c>
      <c r="J65" t="s">
        <v>53</v>
      </c>
      <c r="K65">
        <v>0</v>
      </c>
      <c r="L65" t="s">
        <v>54</v>
      </c>
      <c r="M65">
        <v>4.2359999999999998</v>
      </c>
      <c r="N65" t="s">
        <v>176</v>
      </c>
      <c r="O65" t="s">
        <v>64</v>
      </c>
      <c r="P65" t="s">
        <v>65</v>
      </c>
      <c r="Q65">
        <v>-20716407</v>
      </c>
      <c r="R65">
        <v>-41344820</v>
      </c>
      <c r="S65">
        <v>3388</v>
      </c>
      <c r="T65">
        <v>340.19</v>
      </c>
      <c r="U65">
        <v>12</v>
      </c>
      <c r="V65" s="16">
        <v>45845</v>
      </c>
      <c r="W65" s="16">
        <v>45845</v>
      </c>
      <c r="X65">
        <v>4.2359999999999998</v>
      </c>
      <c r="Y65" t="s">
        <v>53</v>
      </c>
      <c r="Z65" t="s">
        <v>66</v>
      </c>
      <c r="AA65" t="s">
        <v>74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DD5E3-EF39-4699-888E-A6BD2764A9CC}">
  <sheetPr codeName="Planilha3"/>
  <dimension ref="A1:BZ87"/>
  <sheetViews>
    <sheetView workbookViewId="0">
      <pane xSplit="6" topLeftCell="G1" activePane="topRight" state="frozen"/>
      <selection pane="topRight" activeCell="H2" sqref="H2"/>
    </sheetView>
  </sheetViews>
  <sheetFormatPr defaultRowHeight="14.5" x14ac:dyDescent="0.35"/>
  <cols>
    <col min="1" max="1" width="6" style="95" bestFit="1" customWidth="1"/>
    <col min="2" max="2" width="40.54296875" bestFit="1" customWidth="1"/>
    <col min="3" max="3" width="17" bestFit="1" customWidth="1"/>
    <col min="4" max="4" width="16.453125" style="2" bestFit="1" customWidth="1"/>
    <col min="5" max="5" width="21.90625" style="2" bestFit="1" customWidth="1"/>
    <col min="6" max="6" width="24.90625" style="2" bestFit="1" customWidth="1"/>
    <col min="7" max="7" width="10.453125" style="2" bestFit="1" customWidth="1"/>
    <col min="8" max="8" width="10.90625" style="2" bestFit="1" customWidth="1"/>
    <col min="9" max="9" width="12.08984375" style="5" bestFit="1" customWidth="1"/>
    <col min="10" max="10" width="14.453125" style="2" bestFit="1" customWidth="1"/>
    <col min="11" max="11" width="13.453125" style="2" bestFit="1" customWidth="1"/>
    <col min="12" max="12" width="11.453125" style="2" bestFit="1" customWidth="1"/>
    <col min="13" max="13" width="23.08984375" style="1" bestFit="1" customWidth="1"/>
    <col min="14" max="14" width="14.453125" style="1" bestFit="1" customWidth="1"/>
    <col min="15" max="15" width="27.54296875" style="1" bestFit="1" customWidth="1"/>
    <col min="16" max="16" width="9.54296875" style="1" bestFit="1" customWidth="1"/>
    <col min="17" max="17" width="9" style="1" bestFit="1" customWidth="1"/>
    <col min="18" max="18" width="11.90625" style="1" bestFit="1" customWidth="1"/>
    <col min="19" max="19" width="32.08984375" style="1" bestFit="1" customWidth="1"/>
    <col min="20" max="20" width="12.453125" style="1" bestFit="1" customWidth="1"/>
    <col min="21" max="21" width="14.453125" style="1" bestFit="1" customWidth="1"/>
    <col min="22" max="22" width="12.453125" style="1" bestFit="1" customWidth="1"/>
    <col min="23" max="23" width="14.453125" style="1" bestFit="1" customWidth="1"/>
    <col min="24" max="24" width="16.54296875" style="1" bestFit="1" customWidth="1"/>
    <col min="25" max="25" width="12.54296875" style="1" bestFit="1" customWidth="1"/>
    <col min="26" max="26" width="14" style="1" bestFit="1" customWidth="1"/>
    <col min="27" max="27" width="12.08984375" style="1" bestFit="1" customWidth="1"/>
    <col min="28" max="28" width="12.54296875" style="1" bestFit="1" customWidth="1"/>
    <col min="29" max="29" width="23.453125" style="1" bestFit="1" customWidth="1"/>
    <col min="30" max="30" width="11.453125" style="1" bestFit="1" customWidth="1"/>
    <col min="31" max="31" width="24.08984375" style="1" bestFit="1" customWidth="1"/>
    <col min="32" max="33" width="29.453125" style="1" bestFit="1" customWidth="1"/>
    <col min="34" max="34" width="28.453125" style="1" bestFit="1" customWidth="1"/>
    <col min="35" max="35" width="25.08984375" style="1" bestFit="1" customWidth="1"/>
    <col min="36" max="36" width="21.08984375" style="1" bestFit="1" customWidth="1"/>
    <col min="37" max="37" width="13.54296875" style="1" bestFit="1" customWidth="1"/>
    <col min="38" max="38" width="11.453125" style="1" bestFit="1" customWidth="1"/>
    <col min="39" max="39" width="18.90625" style="1" bestFit="1" customWidth="1"/>
    <col min="40" max="40" width="9.54296875" style="1" bestFit="1" customWidth="1"/>
    <col min="41" max="41" width="27.08984375" style="1" bestFit="1" customWidth="1"/>
    <col min="42" max="42" width="29" style="1" bestFit="1" customWidth="1"/>
    <col min="43" max="43" width="27.54296875" style="1" bestFit="1" customWidth="1"/>
    <col min="44" max="44" width="20.90625" style="1" bestFit="1" customWidth="1"/>
    <col min="45" max="45" width="36.54296875" style="29" bestFit="1" customWidth="1"/>
    <col min="46" max="46" width="22.08984375" style="29" bestFit="1" customWidth="1"/>
    <col min="47" max="47" width="28.90625" style="28" bestFit="1" customWidth="1"/>
    <col min="48" max="48" width="26" style="28" bestFit="1" customWidth="1"/>
    <col min="49" max="49" width="24.453125" style="28" bestFit="1" customWidth="1"/>
    <col min="50" max="50" width="18.453125" style="28" bestFit="1" customWidth="1"/>
    <col min="51" max="51" width="29.90625" style="28" bestFit="1" customWidth="1"/>
    <col min="52" max="53" width="34.453125" style="28" bestFit="1" customWidth="1"/>
    <col min="54" max="55" width="38.08984375" style="28" bestFit="1" customWidth="1"/>
    <col min="56" max="56" width="25" style="28" bestFit="1" customWidth="1"/>
    <col min="57" max="57" width="12.453125" style="28" bestFit="1" customWidth="1"/>
    <col min="58" max="58" width="27.453125" style="28" bestFit="1" customWidth="1"/>
    <col min="59" max="59" width="25.54296875" style="28" bestFit="1" customWidth="1"/>
    <col min="60" max="60" width="26" style="28" bestFit="1" customWidth="1"/>
    <col min="61" max="61" width="26.90625" style="28" bestFit="1" customWidth="1"/>
    <col min="62" max="62" width="44.08984375" style="28" bestFit="1" customWidth="1"/>
    <col min="63" max="63" width="26.453125" style="28" bestFit="1" customWidth="1"/>
    <col min="64" max="64" width="27.453125" style="28" bestFit="1" customWidth="1"/>
    <col min="65" max="65" width="23.90625" style="28" bestFit="1" customWidth="1"/>
    <col min="66" max="66" width="29.54296875" style="28" bestFit="1" customWidth="1"/>
    <col min="67" max="67" width="17.08984375" style="28" bestFit="1" customWidth="1"/>
    <col min="68" max="68" width="12.08984375" style="28" bestFit="1" customWidth="1"/>
    <col min="69" max="69" width="14.453125" style="28" bestFit="1" customWidth="1"/>
    <col min="70" max="70" width="17.54296875" style="5" bestFit="1" customWidth="1"/>
    <col min="71" max="71" width="18" style="5" bestFit="1" customWidth="1"/>
    <col min="72" max="72" width="7.08984375" style="29" bestFit="1" customWidth="1"/>
    <col min="73" max="73" width="14.54296875" style="96" bestFit="1" customWidth="1"/>
    <col min="74" max="75" width="8.54296875" style="96" bestFit="1" customWidth="1"/>
    <col min="76" max="78" width="12.453125" style="43" bestFit="1" customWidth="1"/>
  </cols>
  <sheetData>
    <row r="1" spans="1:78" s="98" customFormat="1" x14ac:dyDescent="0.35">
      <c r="A1" s="97" t="s">
        <v>0</v>
      </c>
      <c r="B1" s="98" t="s">
        <v>1</v>
      </c>
      <c r="C1" s="98" t="s">
        <v>5</v>
      </c>
      <c r="D1" s="4" t="s">
        <v>204</v>
      </c>
      <c r="E1" s="4" t="s">
        <v>205</v>
      </c>
      <c r="F1" s="4" t="s">
        <v>2</v>
      </c>
      <c r="G1" s="4" t="s">
        <v>206</v>
      </c>
      <c r="H1" s="4" t="s">
        <v>42</v>
      </c>
      <c r="I1" s="99" t="s">
        <v>207</v>
      </c>
      <c r="J1" s="4" t="s">
        <v>208</v>
      </c>
      <c r="K1" s="4" t="s">
        <v>209</v>
      </c>
      <c r="L1" s="4" t="s">
        <v>210</v>
      </c>
      <c r="M1" s="100" t="s">
        <v>211</v>
      </c>
      <c r="N1" s="100" t="s">
        <v>212</v>
      </c>
      <c r="O1" s="100" t="s">
        <v>213</v>
      </c>
      <c r="P1" s="100" t="s">
        <v>214</v>
      </c>
      <c r="Q1" s="100" t="s">
        <v>215</v>
      </c>
      <c r="R1" s="100" t="s">
        <v>216</v>
      </c>
      <c r="S1" s="98" t="s">
        <v>217</v>
      </c>
      <c r="T1" s="100" t="s">
        <v>218</v>
      </c>
      <c r="U1" s="100" t="s">
        <v>219</v>
      </c>
      <c r="V1" s="100" t="s">
        <v>220</v>
      </c>
      <c r="W1" s="100" t="s">
        <v>221</v>
      </c>
      <c r="X1" s="100" t="s">
        <v>222</v>
      </c>
      <c r="Y1" s="100" t="s">
        <v>223</v>
      </c>
      <c r="Z1" s="100" t="s">
        <v>224</v>
      </c>
      <c r="AA1" s="100" t="s">
        <v>225</v>
      </c>
      <c r="AB1" s="100" t="s">
        <v>226</v>
      </c>
      <c r="AC1" s="100" t="s">
        <v>227</v>
      </c>
      <c r="AD1" s="100" t="s">
        <v>41</v>
      </c>
      <c r="AE1" s="100" t="s">
        <v>228</v>
      </c>
      <c r="AF1" s="100" t="s">
        <v>229</v>
      </c>
      <c r="AG1" s="100" t="s">
        <v>230</v>
      </c>
      <c r="AH1" s="100" t="s">
        <v>231</v>
      </c>
      <c r="AI1" s="100" t="s">
        <v>232</v>
      </c>
      <c r="AJ1" s="100" t="s">
        <v>233</v>
      </c>
      <c r="AK1" s="100" t="s">
        <v>234</v>
      </c>
      <c r="AL1" s="100" t="s">
        <v>235</v>
      </c>
      <c r="AM1" s="100" t="s">
        <v>236</v>
      </c>
      <c r="AN1" s="100" t="s">
        <v>237</v>
      </c>
      <c r="AO1" s="100" t="s">
        <v>238</v>
      </c>
      <c r="AP1" s="100" t="s">
        <v>239</v>
      </c>
      <c r="AQ1" s="100" t="s">
        <v>240</v>
      </c>
      <c r="AR1" s="100" t="s">
        <v>241</v>
      </c>
      <c r="AS1" s="102" t="s">
        <v>242</v>
      </c>
      <c r="AT1" s="102" t="s">
        <v>243</v>
      </c>
      <c r="AU1" s="101" t="s">
        <v>244</v>
      </c>
      <c r="AV1" s="101" t="s">
        <v>245</v>
      </c>
      <c r="AW1" s="101" t="s">
        <v>246</v>
      </c>
      <c r="AX1" s="101" t="s">
        <v>247</v>
      </c>
      <c r="AY1" s="101" t="s">
        <v>248</v>
      </c>
      <c r="AZ1" s="101" t="s">
        <v>249</v>
      </c>
      <c r="BA1" s="101" t="s">
        <v>250</v>
      </c>
      <c r="BB1" s="101" t="s">
        <v>251</v>
      </c>
      <c r="BC1" s="101" t="s">
        <v>252</v>
      </c>
      <c r="BD1" s="101" t="s">
        <v>253</v>
      </c>
      <c r="BE1" s="101" t="s">
        <v>254</v>
      </c>
      <c r="BF1" s="101" t="s">
        <v>255</v>
      </c>
      <c r="BG1" s="101" t="s">
        <v>256</v>
      </c>
      <c r="BH1" s="101" t="s">
        <v>257</v>
      </c>
      <c r="BI1" s="101" t="s">
        <v>258</v>
      </c>
      <c r="BJ1" s="101" t="s">
        <v>259</v>
      </c>
      <c r="BK1" s="101" t="s">
        <v>260</v>
      </c>
      <c r="BL1" s="101" t="s">
        <v>261</v>
      </c>
      <c r="BM1" s="101" t="s">
        <v>262</v>
      </c>
      <c r="BN1" s="101" t="s">
        <v>263</v>
      </c>
      <c r="BO1" s="101" t="s">
        <v>264</v>
      </c>
      <c r="BP1" s="101" t="s">
        <v>265</v>
      </c>
      <c r="BQ1" s="101" t="s">
        <v>266</v>
      </c>
      <c r="BR1" s="99" t="s">
        <v>267</v>
      </c>
      <c r="BS1" s="99" t="s">
        <v>268</v>
      </c>
      <c r="BT1" s="102" t="s">
        <v>269</v>
      </c>
      <c r="BU1" s="100" t="s">
        <v>270</v>
      </c>
      <c r="BV1" s="100" t="s">
        <v>271</v>
      </c>
    </row>
    <row r="2" spans="1:78" x14ac:dyDescent="0.35">
      <c r="A2" s="95" t="s">
        <v>15</v>
      </c>
      <c r="B2" t="s">
        <v>51</v>
      </c>
      <c r="C2" t="s">
        <v>55</v>
      </c>
      <c r="D2" s="2" t="s">
        <v>29</v>
      </c>
      <c r="E2" s="2">
        <v>1</v>
      </c>
      <c r="F2" s="1">
        <v>1.74</v>
      </c>
      <c r="G2" s="1">
        <v>2900</v>
      </c>
      <c r="H2" s="1">
        <v>522</v>
      </c>
      <c r="I2" s="28">
        <v>3659.98</v>
      </c>
      <c r="J2" s="1">
        <v>26.1</v>
      </c>
      <c r="K2" s="1">
        <v>14.5</v>
      </c>
      <c r="L2" s="1">
        <v>1015</v>
      </c>
      <c r="M2" s="1">
        <v>25</v>
      </c>
      <c r="N2" s="1">
        <v>0</v>
      </c>
      <c r="O2" s="28">
        <v>17101.009999999998</v>
      </c>
      <c r="P2" s="1">
        <v>1</v>
      </c>
      <c r="R2" s="1">
        <v>1</v>
      </c>
      <c r="S2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417.6</v>
      </c>
      <c r="T2" s="1">
        <v>2</v>
      </c>
      <c r="U2" s="1">
        <v>2</v>
      </c>
      <c r="V2" s="1">
        <v>3</v>
      </c>
      <c r="W2" s="1">
        <v>2</v>
      </c>
      <c r="Y2" s="1">
        <v>3</v>
      </c>
      <c r="Z2" s="1">
        <v>2</v>
      </c>
      <c r="AA2" s="1">
        <v>0</v>
      </c>
      <c r="AB2" s="1">
        <v>3</v>
      </c>
      <c r="AD2" s="1">
        <v>1000</v>
      </c>
      <c r="AE2" s="1">
        <v>900</v>
      </c>
      <c r="AF2" s="1">
        <v>900</v>
      </c>
      <c r="AG2" s="1">
        <v>1900</v>
      </c>
      <c r="AH2" s="1">
        <v>2</v>
      </c>
      <c r="AI2" s="1">
        <v>2</v>
      </c>
      <c r="AJ2" s="1">
        <v>1000</v>
      </c>
      <c r="AK2" s="1">
        <v>0</v>
      </c>
      <c r="AL2" s="1">
        <v>522</v>
      </c>
      <c r="AM2" s="1">
        <v>70</v>
      </c>
      <c r="AN2" s="1">
        <v>1</v>
      </c>
      <c r="AO2" s="1">
        <v>4</v>
      </c>
      <c r="AP2" s="1">
        <v>43</v>
      </c>
      <c r="AQ2" s="1">
        <v>15</v>
      </c>
      <c r="AR2" s="1">
        <v>46.57</v>
      </c>
      <c r="AS2" s="29">
        <v>1870.4999999999998</v>
      </c>
      <c r="AT2" s="29">
        <v>1029.5000000000002</v>
      </c>
      <c r="AU2" s="28">
        <v>793.09199999999987</v>
      </c>
      <c r="AV2" s="28">
        <v>2505.6</v>
      </c>
      <c r="AW2" s="28">
        <v>3603.2500000000009</v>
      </c>
      <c r="AY2" s="28">
        <v>123.19199999999999</v>
      </c>
      <c r="AZ2" s="28">
        <v>1870.4999999999998</v>
      </c>
      <c r="BA2" s="28">
        <v>2900</v>
      </c>
      <c r="BB2" s="28">
        <v>1044</v>
      </c>
      <c r="BC2" s="28">
        <v>1044</v>
      </c>
      <c r="BD2" s="28">
        <v>8352</v>
      </c>
      <c r="BE2" s="28">
        <v>2573.7500000000005</v>
      </c>
      <c r="BF2" s="28">
        <v>935.24999999999989</v>
      </c>
      <c r="BH2" s="28">
        <v>174</v>
      </c>
      <c r="BJ2" s="28">
        <v>50</v>
      </c>
      <c r="BK2" s="28">
        <v>483</v>
      </c>
      <c r="BL2" s="28">
        <v>339</v>
      </c>
      <c r="BM2" s="28">
        <v>600</v>
      </c>
      <c r="BN2" s="28">
        <v>2100</v>
      </c>
      <c r="BO2" s="28">
        <v>450</v>
      </c>
      <c r="BP2" s="28">
        <v>1670.3999999999999</v>
      </c>
      <c r="BQ2" s="28">
        <v>1559.0400000000002</v>
      </c>
      <c r="BR2" s="5">
        <v>33170.074000000001</v>
      </c>
      <c r="BS2" s="5">
        <v>7349.76</v>
      </c>
      <c r="BT2" s="29">
        <v>22.157804049517647</v>
      </c>
      <c r="BU2" s="1"/>
      <c r="BV2" s="1">
        <v>3</v>
      </c>
      <c r="BW2"/>
      <c r="BX2"/>
      <c r="BY2"/>
      <c r="BZ2"/>
    </row>
    <row r="3" spans="1:78" x14ac:dyDescent="0.35">
      <c r="A3" s="95" t="s">
        <v>16</v>
      </c>
      <c r="B3" t="s">
        <v>69</v>
      </c>
      <c r="C3" t="s">
        <v>55</v>
      </c>
      <c r="D3" s="2" t="s">
        <v>29</v>
      </c>
      <c r="E3" s="2">
        <v>1</v>
      </c>
      <c r="F3" s="1">
        <v>1.95</v>
      </c>
      <c r="G3" s="1">
        <v>3250</v>
      </c>
      <c r="H3" s="1">
        <v>329.08199999999999</v>
      </c>
      <c r="I3" s="28">
        <v>2304.04</v>
      </c>
      <c r="J3" s="1">
        <v>29.25</v>
      </c>
      <c r="K3" s="1">
        <v>16.25</v>
      </c>
      <c r="L3" s="1">
        <v>1137.5</v>
      </c>
      <c r="M3" s="1">
        <v>25</v>
      </c>
      <c r="N3" s="1">
        <v>0</v>
      </c>
      <c r="O3" s="28">
        <v>17349.010000000002</v>
      </c>
      <c r="P3" s="1">
        <v>1</v>
      </c>
      <c r="R3" s="1">
        <v>3</v>
      </c>
      <c r="S3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" s="1">
        <v>2</v>
      </c>
      <c r="U3" s="1">
        <v>2</v>
      </c>
      <c r="V3" s="1">
        <v>3</v>
      </c>
      <c r="W3" s="1">
        <v>2</v>
      </c>
      <c r="Y3" s="1">
        <v>3</v>
      </c>
      <c r="Z3" s="1">
        <v>3</v>
      </c>
      <c r="AA3" s="1">
        <v>1</v>
      </c>
      <c r="AB3" s="1">
        <v>3</v>
      </c>
      <c r="AD3" s="1">
        <v>250</v>
      </c>
      <c r="AE3" s="1">
        <v>0</v>
      </c>
      <c r="AF3" s="1">
        <v>0</v>
      </c>
      <c r="AG3" s="1">
        <v>3250</v>
      </c>
      <c r="AH3" s="1">
        <v>1</v>
      </c>
      <c r="AI3" s="1">
        <v>0</v>
      </c>
      <c r="AJ3" s="1">
        <v>250</v>
      </c>
      <c r="AK3" s="1">
        <v>0</v>
      </c>
      <c r="AL3" s="1">
        <v>0</v>
      </c>
      <c r="AM3" s="1">
        <v>65</v>
      </c>
      <c r="AN3" s="1">
        <v>1</v>
      </c>
      <c r="AO3" s="1">
        <v>7</v>
      </c>
      <c r="AP3" s="1">
        <v>105</v>
      </c>
      <c r="AQ3" s="1">
        <v>22</v>
      </c>
      <c r="AR3" s="1">
        <v>62.18</v>
      </c>
      <c r="AS3" s="29">
        <v>2925</v>
      </c>
      <c r="AT3" s="29">
        <v>325</v>
      </c>
      <c r="AU3" s="28">
        <v>1240.2</v>
      </c>
      <c r="AV3" s="28">
        <v>2808</v>
      </c>
      <c r="AW3" s="28">
        <v>1137.5</v>
      </c>
      <c r="AY3" s="28">
        <v>138.06</v>
      </c>
      <c r="AZ3" s="28">
        <v>2925</v>
      </c>
      <c r="BA3" s="28">
        <v>3250</v>
      </c>
      <c r="BB3" s="28">
        <v>1170</v>
      </c>
      <c r="BC3" s="28">
        <v>1170</v>
      </c>
      <c r="BD3" s="28">
        <v>0</v>
      </c>
      <c r="BE3" s="28">
        <v>812.5</v>
      </c>
      <c r="BF3" s="28">
        <v>1462.5</v>
      </c>
      <c r="BH3" s="28">
        <v>195</v>
      </c>
      <c r="BJ3" s="28">
        <v>50</v>
      </c>
      <c r="BK3" s="28">
        <v>483</v>
      </c>
      <c r="BL3" s="28">
        <v>339</v>
      </c>
      <c r="BM3" s="28">
        <v>600</v>
      </c>
      <c r="BN3" s="28">
        <v>1950</v>
      </c>
      <c r="BO3" s="28">
        <v>450</v>
      </c>
      <c r="BP3" s="28">
        <v>1872</v>
      </c>
      <c r="BQ3" s="28">
        <v>1747.2000000000003</v>
      </c>
      <c r="BR3" s="5">
        <v>23799.960000000003</v>
      </c>
      <c r="BS3" s="5">
        <v>8236.7999999999993</v>
      </c>
      <c r="BT3" s="29">
        <v>34.608461526826083</v>
      </c>
      <c r="BU3" s="1"/>
      <c r="BV3" s="1"/>
      <c r="BW3"/>
      <c r="BX3"/>
      <c r="BY3"/>
      <c r="BZ3"/>
    </row>
    <row r="4" spans="1:78" x14ac:dyDescent="0.35">
      <c r="A4" s="95" t="s">
        <v>17</v>
      </c>
      <c r="B4" t="s">
        <v>70</v>
      </c>
      <c r="C4" t="s">
        <v>55</v>
      </c>
      <c r="D4" s="2" t="s">
        <v>29</v>
      </c>
      <c r="E4" s="2">
        <v>2</v>
      </c>
      <c r="F4" s="1">
        <v>2.2000000000000002</v>
      </c>
      <c r="G4" s="1">
        <v>3667</v>
      </c>
      <c r="H4" s="1">
        <v>360.464</v>
      </c>
      <c r="I4" s="28">
        <v>3208.39</v>
      </c>
      <c r="J4" s="1">
        <v>33</v>
      </c>
      <c r="K4" s="1">
        <v>18.335000000000001</v>
      </c>
      <c r="L4" s="1">
        <v>1283.45</v>
      </c>
      <c r="M4" s="1">
        <v>0</v>
      </c>
      <c r="N4" s="1">
        <v>17.600000000000001</v>
      </c>
      <c r="O4" s="28">
        <v>19691.79</v>
      </c>
      <c r="P4" s="1">
        <v>1</v>
      </c>
      <c r="R4" s="1">
        <v>1</v>
      </c>
      <c r="S4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288.37119999999999</v>
      </c>
      <c r="T4" s="1">
        <v>1</v>
      </c>
      <c r="U4" s="1">
        <v>0</v>
      </c>
      <c r="V4" s="1">
        <v>0</v>
      </c>
      <c r="W4" s="1">
        <v>3</v>
      </c>
      <c r="Y4" s="1">
        <v>0</v>
      </c>
      <c r="Z4" s="1">
        <v>0</v>
      </c>
      <c r="AA4" s="1">
        <v>0</v>
      </c>
      <c r="AB4" s="1">
        <v>0</v>
      </c>
      <c r="AD4" s="1">
        <v>3000</v>
      </c>
      <c r="AE4" s="1">
        <v>667</v>
      </c>
      <c r="AF4" s="1">
        <v>667</v>
      </c>
      <c r="AG4" s="1">
        <v>3667</v>
      </c>
      <c r="AH4" s="1">
        <v>2</v>
      </c>
      <c r="AI4" s="1">
        <v>2</v>
      </c>
      <c r="AJ4" s="1">
        <v>3000</v>
      </c>
      <c r="AK4" s="1">
        <v>0</v>
      </c>
      <c r="AL4" s="1">
        <v>360</v>
      </c>
      <c r="AM4" s="1">
        <v>70</v>
      </c>
      <c r="AN4" s="1">
        <v>1</v>
      </c>
      <c r="AO4" s="1">
        <v>4</v>
      </c>
      <c r="AP4" s="1">
        <v>0</v>
      </c>
      <c r="AQ4" s="1">
        <v>0</v>
      </c>
      <c r="AR4" s="1">
        <v>0</v>
      </c>
      <c r="AS4" s="29">
        <v>0</v>
      </c>
      <c r="AT4" s="29">
        <v>3667</v>
      </c>
      <c r="AU4" s="28">
        <v>0</v>
      </c>
      <c r="AV4" s="28">
        <v>3168.288</v>
      </c>
      <c r="AW4" s="28">
        <v>12834.5</v>
      </c>
      <c r="AY4" s="28">
        <v>155.76000000000002</v>
      </c>
      <c r="AZ4" s="28">
        <v>0</v>
      </c>
      <c r="BA4" s="28">
        <v>3667</v>
      </c>
      <c r="BB4" s="28">
        <v>1320</v>
      </c>
      <c r="BC4" s="28">
        <v>1320</v>
      </c>
      <c r="BD4" s="28">
        <v>5767.424</v>
      </c>
      <c r="BE4" s="28">
        <v>9167.5</v>
      </c>
      <c r="BF4" s="28">
        <v>0</v>
      </c>
      <c r="BH4" s="28">
        <v>220.00000000000003</v>
      </c>
      <c r="BJ4" s="28">
        <v>50</v>
      </c>
      <c r="BK4" s="28">
        <v>483</v>
      </c>
      <c r="BL4" s="28">
        <v>339</v>
      </c>
      <c r="BM4" s="28">
        <v>600</v>
      </c>
      <c r="BN4" s="28">
        <v>2100</v>
      </c>
      <c r="BO4" s="28">
        <v>450</v>
      </c>
      <c r="BP4" s="28">
        <v>2112</v>
      </c>
      <c r="BQ4" s="28">
        <v>1971.2000000000005</v>
      </c>
      <c r="BR4" s="5">
        <v>45725.671999999999</v>
      </c>
      <c r="BS4" s="5">
        <v>9292.7999999999993</v>
      </c>
      <c r="BT4" s="29">
        <v>20.322938064201661</v>
      </c>
      <c r="BU4" s="1"/>
      <c r="BV4" s="1"/>
      <c r="BW4"/>
      <c r="BX4"/>
      <c r="BY4"/>
      <c r="BZ4"/>
    </row>
    <row r="5" spans="1:78" x14ac:dyDescent="0.35">
      <c r="A5" s="95" t="s">
        <v>17</v>
      </c>
      <c r="B5" t="s">
        <v>70</v>
      </c>
      <c r="C5" t="s">
        <v>55</v>
      </c>
      <c r="D5" s="2" t="s">
        <v>29</v>
      </c>
      <c r="E5" s="2">
        <v>1</v>
      </c>
      <c r="F5" s="1">
        <v>0.15</v>
      </c>
      <c r="G5" s="1">
        <v>250</v>
      </c>
      <c r="H5" s="1">
        <v>60</v>
      </c>
      <c r="I5" s="28">
        <v>218.75</v>
      </c>
      <c r="J5" s="1">
        <v>2.25</v>
      </c>
      <c r="K5" s="1">
        <v>1.25</v>
      </c>
      <c r="L5" s="1">
        <v>87.5</v>
      </c>
      <c r="M5" s="1">
        <v>22</v>
      </c>
      <c r="N5" s="1">
        <v>0</v>
      </c>
      <c r="O5" s="28">
        <v>5152.4399999999996</v>
      </c>
      <c r="P5" s="1">
        <v>1</v>
      </c>
      <c r="R5" s="1">
        <v>1</v>
      </c>
      <c r="S5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48</v>
      </c>
      <c r="T5" s="1">
        <v>2</v>
      </c>
      <c r="U5" s="1">
        <v>2</v>
      </c>
      <c r="V5" s="1">
        <v>1</v>
      </c>
      <c r="W5" s="1">
        <v>3</v>
      </c>
      <c r="Y5" s="1">
        <v>0</v>
      </c>
      <c r="Z5" s="1">
        <v>0</v>
      </c>
      <c r="AA5" s="1">
        <v>0</v>
      </c>
      <c r="AB5" s="1">
        <v>0</v>
      </c>
      <c r="AD5" s="1">
        <v>200</v>
      </c>
      <c r="AE5" s="1">
        <v>250</v>
      </c>
      <c r="AF5" s="1">
        <v>50</v>
      </c>
      <c r="AG5" s="1">
        <v>250</v>
      </c>
      <c r="AH5" s="1">
        <v>2</v>
      </c>
      <c r="AI5" s="1">
        <v>2</v>
      </c>
      <c r="AJ5" s="1">
        <v>200</v>
      </c>
      <c r="AK5" s="1">
        <v>0</v>
      </c>
      <c r="AL5" s="1">
        <v>60</v>
      </c>
      <c r="AM5" s="1">
        <v>70</v>
      </c>
      <c r="AN5" s="1">
        <v>2</v>
      </c>
      <c r="AO5" s="1">
        <v>5</v>
      </c>
      <c r="AP5" s="1">
        <v>6</v>
      </c>
      <c r="AQ5" s="1">
        <v>3</v>
      </c>
      <c r="AR5" s="1">
        <v>13.44</v>
      </c>
      <c r="AS5" s="29">
        <v>18</v>
      </c>
      <c r="AT5" s="29">
        <v>232</v>
      </c>
      <c r="AU5" s="28">
        <v>7.6319999999999997</v>
      </c>
      <c r="AV5" s="28">
        <v>216</v>
      </c>
      <c r="AW5" s="28">
        <v>812</v>
      </c>
      <c r="AY5" s="28">
        <v>10.62</v>
      </c>
      <c r="AZ5" s="28">
        <v>18</v>
      </c>
      <c r="BA5" s="28">
        <v>250</v>
      </c>
      <c r="BB5" s="28">
        <v>90</v>
      </c>
      <c r="BC5" s="28">
        <v>90</v>
      </c>
      <c r="BD5" s="28">
        <v>960</v>
      </c>
      <c r="BE5" s="28">
        <v>580</v>
      </c>
      <c r="BF5" s="28">
        <v>9</v>
      </c>
      <c r="BH5" s="28">
        <v>15</v>
      </c>
      <c r="BJ5" s="28">
        <v>50</v>
      </c>
      <c r="BK5" s="28">
        <v>483</v>
      </c>
      <c r="BL5" s="28">
        <v>339</v>
      </c>
      <c r="BM5" s="28">
        <v>600</v>
      </c>
      <c r="BN5" s="28">
        <v>2100</v>
      </c>
      <c r="BO5" s="28">
        <v>450</v>
      </c>
      <c r="BP5" s="28">
        <v>144</v>
      </c>
      <c r="BQ5" s="28">
        <v>134.4</v>
      </c>
      <c r="BR5" s="5">
        <v>7358.652</v>
      </c>
      <c r="BS5" s="5">
        <v>633.6</v>
      </c>
      <c r="BT5" s="29">
        <v>8.6102726423263398</v>
      </c>
      <c r="BU5" s="1"/>
      <c r="BV5" s="1"/>
      <c r="BW5"/>
      <c r="BX5"/>
      <c r="BY5"/>
      <c r="BZ5"/>
    </row>
    <row r="6" spans="1:78" x14ac:dyDescent="0.35">
      <c r="A6" s="95" t="s">
        <v>17</v>
      </c>
      <c r="B6" t="s">
        <v>70</v>
      </c>
      <c r="C6" t="s">
        <v>55</v>
      </c>
      <c r="D6" s="2" t="s">
        <v>29</v>
      </c>
      <c r="E6" s="2">
        <v>1</v>
      </c>
      <c r="F6" s="1">
        <v>0.15</v>
      </c>
      <c r="G6" s="1">
        <v>250</v>
      </c>
      <c r="H6" s="1">
        <v>60</v>
      </c>
      <c r="I6" s="28">
        <v>218.75</v>
      </c>
      <c r="J6" s="1">
        <v>2.25</v>
      </c>
      <c r="K6" s="1">
        <v>1.25</v>
      </c>
      <c r="L6" s="1">
        <v>87.5</v>
      </c>
      <c r="M6" s="1">
        <v>22</v>
      </c>
      <c r="N6" s="1">
        <v>0</v>
      </c>
      <c r="O6" s="28">
        <v>5152.4399999999996</v>
      </c>
      <c r="P6" s="1">
        <v>1</v>
      </c>
      <c r="R6" s="1">
        <v>1</v>
      </c>
      <c r="S6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48</v>
      </c>
      <c r="T6" s="1">
        <v>0</v>
      </c>
      <c r="U6" s="1">
        <v>1</v>
      </c>
      <c r="V6" s="1">
        <v>0</v>
      </c>
      <c r="W6" s="1">
        <v>3</v>
      </c>
      <c r="Y6" s="1">
        <v>3</v>
      </c>
      <c r="Z6" s="1">
        <v>0</v>
      </c>
      <c r="AA6" s="1">
        <v>0</v>
      </c>
      <c r="AB6" s="1">
        <v>3</v>
      </c>
      <c r="AD6" s="1">
        <v>200</v>
      </c>
      <c r="AE6" s="1">
        <v>250</v>
      </c>
      <c r="AF6" s="1">
        <v>50</v>
      </c>
      <c r="AG6" s="1">
        <v>250</v>
      </c>
      <c r="AH6" s="1">
        <v>2</v>
      </c>
      <c r="AI6" s="1">
        <v>2</v>
      </c>
      <c r="AJ6" s="1">
        <v>200</v>
      </c>
      <c r="AK6" s="1">
        <v>0</v>
      </c>
      <c r="AL6" s="1">
        <v>60</v>
      </c>
      <c r="AM6" s="1">
        <v>70</v>
      </c>
      <c r="AN6" s="1">
        <v>3</v>
      </c>
      <c r="AO6" s="1">
        <v>5</v>
      </c>
      <c r="AP6" s="1">
        <v>6</v>
      </c>
      <c r="AQ6" s="1">
        <v>3</v>
      </c>
      <c r="AR6" s="1">
        <v>13.44</v>
      </c>
      <c r="AS6" s="29">
        <v>18</v>
      </c>
      <c r="AT6" s="29">
        <v>232</v>
      </c>
      <c r="AU6" s="28">
        <v>7.6319999999999997</v>
      </c>
      <c r="AV6" s="28">
        <v>216</v>
      </c>
      <c r="AW6" s="28">
        <v>812</v>
      </c>
      <c r="AX6" s="28">
        <v>8280</v>
      </c>
      <c r="AY6" s="28">
        <v>10.62</v>
      </c>
      <c r="AZ6" s="28">
        <v>18</v>
      </c>
      <c r="BA6" s="28">
        <v>250</v>
      </c>
      <c r="BB6" s="28">
        <v>90</v>
      </c>
      <c r="BC6" s="28">
        <v>90</v>
      </c>
      <c r="BD6" s="28">
        <v>960</v>
      </c>
      <c r="BE6" s="28">
        <v>580</v>
      </c>
      <c r="BF6" s="28">
        <v>9</v>
      </c>
      <c r="BH6" s="28">
        <v>15</v>
      </c>
      <c r="BJ6" s="28">
        <v>50</v>
      </c>
      <c r="BK6" s="28">
        <v>483</v>
      </c>
      <c r="BL6" s="28">
        <v>339</v>
      </c>
      <c r="BM6" s="28">
        <v>600</v>
      </c>
      <c r="BN6" s="28">
        <v>2100</v>
      </c>
      <c r="BO6" s="28">
        <v>450</v>
      </c>
      <c r="BP6" s="28">
        <v>144</v>
      </c>
      <c r="BQ6" s="28">
        <v>134.4</v>
      </c>
      <c r="BR6" s="5">
        <v>15638.652</v>
      </c>
      <c r="BS6" s="5">
        <v>633.6</v>
      </c>
      <c r="BT6" s="29">
        <v>4.0515000909285535</v>
      </c>
      <c r="BU6" s="1"/>
      <c r="BV6" s="1"/>
      <c r="BW6"/>
      <c r="BX6"/>
      <c r="BY6"/>
      <c r="BZ6"/>
    </row>
    <row r="7" spans="1:78" x14ac:dyDescent="0.35">
      <c r="A7" s="95" t="s">
        <v>71</v>
      </c>
      <c r="B7" t="s">
        <v>72</v>
      </c>
      <c r="C7" t="s">
        <v>73</v>
      </c>
      <c r="D7" s="2" t="s">
        <v>272</v>
      </c>
      <c r="E7" s="2">
        <v>1</v>
      </c>
      <c r="F7" s="1">
        <v>0</v>
      </c>
      <c r="G7" s="1">
        <v>0</v>
      </c>
      <c r="H7" s="1">
        <v>0</v>
      </c>
      <c r="I7" s="28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28">
        <v>0</v>
      </c>
      <c r="P7" s="1">
        <v>0</v>
      </c>
      <c r="R7" s="1">
        <v>0</v>
      </c>
      <c r="S7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" s="1">
        <v>0</v>
      </c>
      <c r="U7" s="1">
        <v>0</v>
      </c>
      <c r="V7" s="1">
        <v>3</v>
      </c>
      <c r="W7" s="1">
        <v>3</v>
      </c>
      <c r="Y7" s="1">
        <v>3</v>
      </c>
      <c r="Z7" s="1">
        <v>3</v>
      </c>
      <c r="AA7" s="1">
        <v>0</v>
      </c>
      <c r="AB7" s="1">
        <v>3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1</v>
      </c>
      <c r="AO7" s="1">
        <v>0</v>
      </c>
      <c r="AP7" s="1">
        <v>0</v>
      </c>
      <c r="AQ7" s="1">
        <v>0</v>
      </c>
      <c r="AR7" s="1">
        <v>0</v>
      </c>
      <c r="AS7" s="29">
        <v>0</v>
      </c>
      <c r="AT7" s="29">
        <v>0</v>
      </c>
      <c r="AU7" s="28">
        <v>0</v>
      </c>
      <c r="AV7" s="28">
        <v>0</v>
      </c>
      <c r="AW7" s="28">
        <v>0</v>
      </c>
      <c r="AX7" s="28">
        <v>8280</v>
      </c>
      <c r="AY7" s="28">
        <v>0</v>
      </c>
      <c r="AZ7" s="28">
        <v>0</v>
      </c>
      <c r="BA7" s="28">
        <v>0</v>
      </c>
      <c r="BB7" s="28">
        <v>0</v>
      </c>
      <c r="BC7" s="28">
        <v>0</v>
      </c>
      <c r="BD7" s="28">
        <v>0</v>
      </c>
      <c r="BE7" s="28">
        <v>0</v>
      </c>
      <c r="BF7" s="28">
        <v>0</v>
      </c>
      <c r="BH7" s="28">
        <v>0</v>
      </c>
      <c r="BI7" s="28">
        <v>69</v>
      </c>
      <c r="BJ7" s="28">
        <v>50</v>
      </c>
      <c r="BK7" s="28">
        <v>483</v>
      </c>
      <c r="BL7" s="28">
        <v>339</v>
      </c>
      <c r="BM7" s="28">
        <v>600</v>
      </c>
      <c r="BN7" s="28">
        <v>0</v>
      </c>
      <c r="BO7" s="28">
        <v>450</v>
      </c>
      <c r="BP7" s="28">
        <v>0</v>
      </c>
      <c r="BQ7" s="28">
        <v>0</v>
      </c>
      <c r="BR7" s="5">
        <v>0</v>
      </c>
      <c r="BS7" s="5">
        <v>0</v>
      </c>
      <c r="BT7" s="29">
        <v>0</v>
      </c>
      <c r="BU7" s="1"/>
      <c r="BV7" s="1"/>
      <c r="BW7"/>
      <c r="BX7"/>
      <c r="BY7"/>
      <c r="BZ7"/>
    </row>
    <row r="8" spans="1:78" x14ac:dyDescent="0.35">
      <c r="A8" s="95" t="s">
        <v>71</v>
      </c>
      <c r="B8" t="s">
        <v>72</v>
      </c>
      <c r="C8" t="s">
        <v>73</v>
      </c>
      <c r="D8" s="2" t="s">
        <v>272</v>
      </c>
      <c r="E8" s="2">
        <v>1</v>
      </c>
      <c r="F8" s="1">
        <v>0</v>
      </c>
      <c r="G8" s="1"/>
      <c r="H8" s="1"/>
      <c r="I8" s="28"/>
      <c r="J8" s="1"/>
      <c r="K8" s="1"/>
      <c r="L8" s="1"/>
      <c r="O8" s="28"/>
      <c r="R8" s="1">
        <v>0</v>
      </c>
      <c r="S8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8" s="1">
        <v>0</v>
      </c>
      <c r="U8" s="1">
        <v>2</v>
      </c>
      <c r="V8" s="1">
        <v>3</v>
      </c>
      <c r="W8" s="1">
        <v>3</v>
      </c>
      <c r="Y8" s="1">
        <v>3</v>
      </c>
      <c r="Z8" s="1">
        <v>1</v>
      </c>
      <c r="AA8" s="1">
        <v>0</v>
      </c>
      <c r="AB8" s="1">
        <v>3</v>
      </c>
      <c r="AN8" s="1">
        <v>2</v>
      </c>
      <c r="AS8" s="29">
        <v>0</v>
      </c>
      <c r="AT8" s="29">
        <v>0</v>
      </c>
      <c r="AU8" s="28">
        <v>0</v>
      </c>
      <c r="AV8" s="28">
        <v>0</v>
      </c>
      <c r="AW8" s="28">
        <v>0</v>
      </c>
      <c r="AX8" s="28">
        <v>0</v>
      </c>
      <c r="AY8" s="28">
        <v>0</v>
      </c>
      <c r="AZ8" s="28">
        <v>0</v>
      </c>
      <c r="BB8" s="28">
        <v>0</v>
      </c>
      <c r="BC8" s="28">
        <v>0</v>
      </c>
      <c r="BE8" s="28">
        <v>0</v>
      </c>
      <c r="BF8" s="28">
        <v>0</v>
      </c>
      <c r="BG8" s="28" t="s">
        <v>272</v>
      </c>
      <c r="BH8" s="28">
        <v>0</v>
      </c>
      <c r="BI8" s="28">
        <v>0</v>
      </c>
      <c r="BJ8" s="28">
        <v>50</v>
      </c>
      <c r="BK8" s="28">
        <v>483</v>
      </c>
      <c r="BL8" s="28">
        <v>339</v>
      </c>
      <c r="BM8" s="28">
        <v>600</v>
      </c>
      <c r="BO8" s="28">
        <v>450</v>
      </c>
      <c r="BP8" s="28">
        <v>0</v>
      </c>
      <c r="BQ8" s="28">
        <v>0</v>
      </c>
      <c r="BR8" s="5">
        <v>1922</v>
      </c>
      <c r="BS8" s="5">
        <v>0</v>
      </c>
      <c r="BT8" s="29">
        <v>0</v>
      </c>
      <c r="BU8" s="1"/>
      <c r="BV8" s="1"/>
      <c r="BW8"/>
      <c r="BX8"/>
      <c r="BY8"/>
      <c r="BZ8"/>
    </row>
    <row r="9" spans="1:78" x14ac:dyDescent="0.35">
      <c r="A9" s="95" t="s">
        <v>18</v>
      </c>
      <c r="B9" t="s">
        <v>76</v>
      </c>
      <c r="C9" t="s">
        <v>55</v>
      </c>
      <c r="D9" s="2" t="s">
        <v>29</v>
      </c>
      <c r="E9" s="2">
        <v>3</v>
      </c>
      <c r="F9" s="1">
        <v>0.18</v>
      </c>
      <c r="G9" s="1">
        <v>100</v>
      </c>
      <c r="H9" s="1">
        <v>72</v>
      </c>
      <c r="I9" s="28">
        <v>235.63</v>
      </c>
      <c r="J9" s="1">
        <v>2.7</v>
      </c>
      <c r="K9" s="1">
        <v>0.5</v>
      </c>
      <c r="L9" s="1">
        <v>35</v>
      </c>
      <c r="M9" s="1">
        <v>0</v>
      </c>
      <c r="N9" s="1">
        <v>0</v>
      </c>
      <c r="O9" s="28">
        <v>1184.5900000000001</v>
      </c>
      <c r="P9" s="1">
        <v>1</v>
      </c>
      <c r="R9" s="1">
        <v>2</v>
      </c>
      <c r="S9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23.76</v>
      </c>
      <c r="T9" s="1">
        <v>3</v>
      </c>
      <c r="U9" s="1">
        <v>1</v>
      </c>
      <c r="V9" s="1">
        <v>0</v>
      </c>
      <c r="W9" s="1">
        <v>3</v>
      </c>
      <c r="Y9" s="1">
        <v>3</v>
      </c>
      <c r="Z9" s="1">
        <v>1</v>
      </c>
      <c r="AA9" s="1">
        <v>0</v>
      </c>
      <c r="AB9" s="1">
        <v>3</v>
      </c>
      <c r="AD9" s="1">
        <v>20</v>
      </c>
      <c r="AE9" s="1">
        <v>52</v>
      </c>
      <c r="AF9" s="1">
        <v>52</v>
      </c>
      <c r="AG9" s="1">
        <v>72</v>
      </c>
      <c r="AH9" s="1">
        <v>2</v>
      </c>
      <c r="AI9" s="1">
        <v>2</v>
      </c>
      <c r="AJ9" s="1">
        <v>20</v>
      </c>
      <c r="AK9" s="1">
        <v>0</v>
      </c>
      <c r="AL9" s="1">
        <v>35</v>
      </c>
      <c r="AM9" s="1">
        <v>40</v>
      </c>
      <c r="AN9" s="1">
        <v>1</v>
      </c>
      <c r="AO9" s="1">
        <v>2</v>
      </c>
      <c r="AP9" s="1">
        <v>10</v>
      </c>
      <c r="AQ9" s="1">
        <v>4</v>
      </c>
      <c r="AR9" s="1">
        <v>6.14</v>
      </c>
      <c r="AS9" s="29">
        <v>89.999999999999986</v>
      </c>
      <c r="AT9" s="29">
        <v>10.000000000000014</v>
      </c>
      <c r="AU9" s="28">
        <v>38.159999999999989</v>
      </c>
      <c r="AV9" s="28">
        <v>86.4</v>
      </c>
      <c r="AW9" s="28">
        <v>35.00000000000005</v>
      </c>
      <c r="AY9" s="28">
        <v>12.744</v>
      </c>
      <c r="AZ9" s="28">
        <v>89.999999999999986</v>
      </c>
      <c r="BA9" s="28">
        <v>100</v>
      </c>
      <c r="BB9" s="28">
        <v>108</v>
      </c>
      <c r="BC9" s="28">
        <v>108</v>
      </c>
      <c r="BD9" s="28">
        <v>475.20000000000005</v>
      </c>
      <c r="BE9" s="28">
        <v>25.000000000000036</v>
      </c>
      <c r="BF9" s="28">
        <v>44.999999999999993</v>
      </c>
      <c r="BH9" s="28">
        <v>18</v>
      </c>
      <c r="BJ9" s="28">
        <v>50</v>
      </c>
      <c r="BK9" s="28">
        <v>483</v>
      </c>
      <c r="BL9" s="28">
        <v>339</v>
      </c>
      <c r="BM9" s="28">
        <v>600</v>
      </c>
      <c r="BN9" s="28">
        <v>1200</v>
      </c>
      <c r="BO9" s="28">
        <v>450</v>
      </c>
      <c r="BP9" s="28">
        <v>172.79999999999998</v>
      </c>
      <c r="BQ9" s="28">
        <v>161.28000000000003</v>
      </c>
      <c r="BR9" s="5">
        <v>4597.5839999999998</v>
      </c>
      <c r="BS9" s="5">
        <v>760.32</v>
      </c>
      <c r="BT9" s="29">
        <v>16.53738137247737</v>
      </c>
      <c r="BU9" s="1"/>
      <c r="BV9" s="1"/>
      <c r="BW9"/>
      <c r="BX9"/>
      <c r="BY9"/>
      <c r="BZ9"/>
    </row>
    <row r="10" spans="1:78" x14ac:dyDescent="0.35">
      <c r="A10" s="95" t="s">
        <v>18</v>
      </c>
      <c r="B10" t="s">
        <v>76</v>
      </c>
      <c r="C10" t="s">
        <v>55</v>
      </c>
      <c r="D10" s="2" t="s">
        <v>29</v>
      </c>
      <c r="E10" s="2">
        <v>2</v>
      </c>
      <c r="F10" s="1">
        <v>0.8</v>
      </c>
      <c r="G10" s="1">
        <v>124</v>
      </c>
      <c r="H10" s="1">
        <v>318.17399999999998</v>
      </c>
      <c r="I10" s="28">
        <v>1047.23</v>
      </c>
      <c r="J10" s="1">
        <v>12</v>
      </c>
      <c r="K10" s="1">
        <v>0.62</v>
      </c>
      <c r="L10" s="1">
        <v>43.4</v>
      </c>
      <c r="M10" s="1">
        <v>0</v>
      </c>
      <c r="N10" s="1">
        <v>0</v>
      </c>
      <c r="O10" s="28">
        <v>4273.7099999999991</v>
      </c>
      <c r="P10" s="1">
        <v>1</v>
      </c>
      <c r="R10" s="1">
        <v>2</v>
      </c>
      <c r="S10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104.99741999999999</v>
      </c>
      <c r="T10" s="1">
        <v>2</v>
      </c>
      <c r="U10" s="1">
        <v>0</v>
      </c>
      <c r="V10" s="1">
        <v>3</v>
      </c>
      <c r="W10" s="1">
        <v>3</v>
      </c>
      <c r="Y10" s="1">
        <v>0</v>
      </c>
      <c r="Z10" s="1">
        <v>0</v>
      </c>
      <c r="AA10" s="1">
        <v>0</v>
      </c>
      <c r="AB10" s="1">
        <v>0</v>
      </c>
      <c r="AD10" s="1">
        <v>100</v>
      </c>
      <c r="AE10" s="1">
        <v>24</v>
      </c>
      <c r="AF10" s="1">
        <v>24</v>
      </c>
      <c r="AG10" s="1">
        <v>124</v>
      </c>
      <c r="AH10" s="1">
        <v>2</v>
      </c>
      <c r="AI10" s="1">
        <v>2</v>
      </c>
      <c r="AJ10" s="1">
        <v>100</v>
      </c>
      <c r="AK10" s="1">
        <v>0</v>
      </c>
      <c r="AL10" s="1">
        <v>150</v>
      </c>
      <c r="AM10" s="1">
        <v>40</v>
      </c>
      <c r="AN10" s="1">
        <v>2</v>
      </c>
      <c r="AO10" s="1">
        <v>3</v>
      </c>
      <c r="AP10" s="1">
        <v>1</v>
      </c>
      <c r="AQ10" s="1">
        <v>0</v>
      </c>
      <c r="AR10" s="1">
        <v>0</v>
      </c>
      <c r="AS10" s="29">
        <v>26.666666666666664</v>
      </c>
      <c r="AT10" s="29">
        <v>97.333333333333343</v>
      </c>
      <c r="AU10" s="28">
        <v>11.306666666666665</v>
      </c>
      <c r="AV10" s="28">
        <v>107.136</v>
      </c>
      <c r="AW10" s="28">
        <v>340.66666666666669</v>
      </c>
      <c r="AY10" s="28">
        <v>56.64</v>
      </c>
      <c r="AZ10" s="28">
        <v>26.666666666666664</v>
      </c>
      <c r="BA10" s="28">
        <v>124</v>
      </c>
      <c r="BB10" s="28">
        <v>480</v>
      </c>
      <c r="BC10" s="28">
        <v>480</v>
      </c>
      <c r="BD10" s="28">
        <v>2099.9483999999998</v>
      </c>
      <c r="BE10" s="28">
        <v>243.33333333333337</v>
      </c>
      <c r="BF10" s="28">
        <v>13.333333333333332</v>
      </c>
      <c r="BH10" s="28">
        <v>80</v>
      </c>
      <c r="BJ10" s="28">
        <v>50</v>
      </c>
      <c r="BK10" s="28">
        <v>483</v>
      </c>
      <c r="BL10" s="28">
        <v>339</v>
      </c>
      <c r="BM10" s="28">
        <v>600</v>
      </c>
      <c r="BN10" s="28">
        <v>1200</v>
      </c>
      <c r="BO10" s="28">
        <v>450</v>
      </c>
      <c r="BP10" s="28">
        <v>768</v>
      </c>
      <c r="BQ10" s="28">
        <v>716.80000000000007</v>
      </c>
      <c r="BR10" s="5">
        <v>8669.8310666666657</v>
      </c>
      <c r="BS10" s="5">
        <v>3379.2</v>
      </c>
      <c r="BT10" s="29">
        <v>38.976537997287856</v>
      </c>
      <c r="BU10" s="1"/>
      <c r="BV10" s="1"/>
      <c r="BW10"/>
      <c r="BX10"/>
      <c r="BY10"/>
      <c r="BZ10"/>
    </row>
    <row r="11" spans="1:78" x14ac:dyDescent="0.35">
      <c r="A11" s="95" t="s">
        <v>18</v>
      </c>
      <c r="B11" t="s">
        <v>76</v>
      </c>
      <c r="C11" t="s">
        <v>55</v>
      </c>
      <c r="D11" s="2" t="s">
        <v>29</v>
      </c>
      <c r="E11" s="2">
        <v>1</v>
      </c>
      <c r="F11" s="1">
        <v>0.87</v>
      </c>
      <c r="G11" s="1">
        <v>660</v>
      </c>
      <c r="H11" s="1">
        <v>348</v>
      </c>
      <c r="I11" s="28">
        <v>1138.8599999999999</v>
      </c>
      <c r="J11" s="1">
        <v>13.05</v>
      </c>
      <c r="K11" s="1">
        <v>3.3</v>
      </c>
      <c r="L11" s="1">
        <v>231</v>
      </c>
      <c r="M11" s="1">
        <v>22</v>
      </c>
      <c r="N11" s="1">
        <v>0</v>
      </c>
      <c r="O11" s="28">
        <v>9937.27</v>
      </c>
      <c r="P11" s="1">
        <v>1</v>
      </c>
      <c r="R11" s="1">
        <v>1</v>
      </c>
      <c r="S11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278.40000000000003</v>
      </c>
      <c r="T11" s="1">
        <v>2</v>
      </c>
      <c r="U11" s="1">
        <v>2</v>
      </c>
      <c r="V11" s="1">
        <v>3</v>
      </c>
      <c r="W11" s="1">
        <v>3</v>
      </c>
      <c r="Y11" s="1">
        <v>3</v>
      </c>
      <c r="Z11" s="1">
        <v>0</v>
      </c>
      <c r="AA11" s="1">
        <v>0</v>
      </c>
      <c r="AB11" s="1">
        <v>3</v>
      </c>
      <c r="AD11" s="1">
        <v>500</v>
      </c>
      <c r="AE11" s="1">
        <v>160</v>
      </c>
      <c r="AF11" s="1">
        <v>160</v>
      </c>
      <c r="AG11" s="1">
        <v>660</v>
      </c>
      <c r="AH11" s="1">
        <v>2</v>
      </c>
      <c r="AI11" s="1">
        <v>2</v>
      </c>
      <c r="AJ11" s="1">
        <v>500</v>
      </c>
      <c r="AK11" s="1">
        <v>0</v>
      </c>
      <c r="AL11" s="1">
        <v>150</v>
      </c>
      <c r="AM11" s="1">
        <v>40</v>
      </c>
      <c r="AN11" s="1">
        <v>3</v>
      </c>
      <c r="AO11" s="1">
        <v>3</v>
      </c>
      <c r="AP11" s="1">
        <v>5</v>
      </c>
      <c r="AQ11" s="1">
        <v>3</v>
      </c>
      <c r="AR11" s="1">
        <v>6.9</v>
      </c>
      <c r="AS11" s="29">
        <v>145</v>
      </c>
      <c r="AT11" s="29">
        <v>515</v>
      </c>
      <c r="AU11" s="28">
        <v>61.48</v>
      </c>
      <c r="AV11" s="28">
        <v>570.24</v>
      </c>
      <c r="AW11" s="28">
        <v>1802.5</v>
      </c>
      <c r="AY11" s="28">
        <v>61.595999999999997</v>
      </c>
      <c r="AZ11" s="28">
        <v>145</v>
      </c>
      <c r="BA11" s="28">
        <v>660</v>
      </c>
      <c r="BB11" s="28">
        <v>522</v>
      </c>
      <c r="BC11" s="28">
        <v>522</v>
      </c>
      <c r="BD11" s="28">
        <v>5568.0000000000009</v>
      </c>
      <c r="BE11" s="28">
        <v>1287.5</v>
      </c>
      <c r="BF11" s="28">
        <v>72.5</v>
      </c>
      <c r="BH11" s="28">
        <v>87</v>
      </c>
      <c r="BJ11" s="28">
        <v>50</v>
      </c>
      <c r="BK11" s="28">
        <v>483</v>
      </c>
      <c r="BL11" s="28">
        <v>339</v>
      </c>
      <c r="BM11" s="28">
        <v>600</v>
      </c>
      <c r="BN11" s="28">
        <v>1200</v>
      </c>
      <c r="BO11" s="28">
        <v>450</v>
      </c>
      <c r="BP11" s="28">
        <v>835.19999999999993</v>
      </c>
      <c r="BQ11" s="28">
        <v>779.5200000000001</v>
      </c>
      <c r="BR11" s="5">
        <v>16096.536000000004</v>
      </c>
      <c r="BS11" s="5">
        <v>3674.88</v>
      </c>
      <c r="BT11" s="29">
        <v>22.830253664515144</v>
      </c>
      <c r="BU11" s="1"/>
      <c r="BV11" s="1"/>
      <c r="BW11"/>
      <c r="BX11"/>
      <c r="BY11"/>
      <c r="BZ11"/>
    </row>
    <row r="12" spans="1:78" x14ac:dyDescent="0.35">
      <c r="A12" s="95" t="s">
        <v>78</v>
      </c>
      <c r="B12" t="s">
        <v>79</v>
      </c>
      <c r="C12" t="s">
        <v>73</v>
      </c>
      <c r="D12" s="2" t="s">
        <v>272</v>
      </c>
      <c r="E12" s="2">
        <v>1</v>
      </c>
      <c r="F12" s="1">
        <v>0</v>
      </c>
      <c r="G12" s="1">
        <v>0</v>
      </c>
      <c r="H12" s="1">
        <v>0</v>
      </c>
      <c r="I12" s="28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28">
        <v>0</v>
      </c>
      <c r="P12" s="1">
        <v>0</v>
      </c>
      <c r="R12" s="1">
        <v>2</v>
      </c>
      <c r="S12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12" s="1">
        <v>2</v>
      </c>
      <c r="U12" s="1">
        <v>3</v>
      </c>
      <c r="V12" s="1">
        <v>3</v>
      </c>
      <c r="W12" s="1">
        <v>2</v>
      </c>
      <c r="Y12" s="1">
        <v>3</v>
      </c>
      <c r="Z12" s="1">
        <v>1</v>
      </c>
      <c r="AA12" s="1">
        <v>0</v>
      </c>
      <c r="AB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1</v>
      </c>
      <c r="AO12" s="1">
        <v>0</v>
      </c>
      <c r="AP12" s="1">
        <v>0</v>
      </c>
      <c r="AQ12" s="1">
        <v>0</v>
      </c>
      <c r="AR12" s="1">
        <v>0</v>
      </c>
      <c r="AS12" s="29">
        <v>0</v>
      </c>
      <c r="AT12" s="29">
        <v>0</v>
      </c>
      <c r="AU12" s="28">
        <v>0</v>
      </c>
      <c r="AV12" s="28">
        <v>0</v>
      </c>
      <c r="AW12" s="28">
        <v>0</v>
      </c>
      <c r="AY12" s="28">
        <v>0</v>
      </c>
      <c r="AZ12" s="28">
        <v>0</v>
      </c>
      <c r="BA12" s="28">
        <v>0</v>
      </c>
      <c r="BB12" s="28">
        <v>0</v>
      </c>
      <c r="BC12" s="28">
        <v>0</v>
      </c>
      <c r="BD12" s="28">
        <v>0</v>
      </c>
      <c r="BE12" s="28">
        <v>0</v>
      </c>
      <c r="BF12" s="28">
        <v>0</v>
      </c>
      <c r="BH12" s="28">
        <v>0</v>
      </c>
      <c r="BJ12" s="28">
        <v>50</v>
      </c>
      <c r="BK12" s="28">
        <v>483</v>
      </c>
      <c r="BL12" s="28">
        <v>339</v>
      </c>
      <c r="BM12" s="28">
        <v>600</v>
      </c>
      <c r="BN12" s="28">
        <v>0</v>
      </c>
      <c r="BO12" s="28">
        <v>450</v>
      </c>
      <c r="BP12" s="28">
        <v>0</v>
      </c>
      <c r="BQ12" s="28">
        <v>0</v>
      </c>
      <c r="BR12" s="5">
        <v>0</v>
      </c>
      <c r="BS12" s="5">
        <v>0</v>
      </c>
      <c r="BT12" s="29">
        <v>0</v>
      </c>
      <c r="BU12" s="1"/>
      <c r="BV12" s="1"/>
      <c r="BW12"/>
      <c r="BX12"/>
      <c r="BY12"/>
      <c r="BZ12"/>
    </row>
    <row r="13" spans="1:78" x14ac:dyDescent="0.35">
      <c r="A13" s="95" t="s">
        <v>78</v>
      </c>
      <c r="B13" t="s">
        <v>79</v>
      </c>
      <c r="C13" t="s">
        <v>73</v>
      </c>
      <c r="D13" s="2" t="s">
        <v>272</v>
      </c>
      <c r="E13" s="2">
        <v>1</v>
      </c>
      <c r="F13" s="1">
        <v>0</v>
      </c>
      <c r="G13" s="1"/>
      <c r="H13" s="1"/>
      <c r="I13" s="28"/>
      <c r="J13" s="1"/>
      <c r="K13" s="1"/>
      <c r="L13" s="1"/>
      <c r="O13" s="28"/>
      <c r="R13" s="1">
        <v>1</v>
      </c>
      <c r="S13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13" s="1">
        <v>2</v>
      </c>
      <c r="U13" s="1">
        <v>3</v>
      </c>
      <c r="V13" s="1">
        <v>2</v>
      </c>
      <c r="W13" s="1">
        <v>2</v>
      </c>
      <c r="Y13" s="1">
        <v>3</v>
      </c>
      <c r="Z13" s="1">
        <v>1</v>
      </c>
      <c r="AA13" s="1">
        <v>0</v>
      </c>
      <c r="AB13" s="1">
        <v>0</v>
      </c>
      <c r="AN13" s="1">
        <v>2</v>
      </c>
      <c r="AS13" s="29">
        <v>0</v>
      </c>
      <c r="AT13" s="29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B13" s="28">
        <v>0</v>
      </c>
      <c r="BC13" s="28">
        <v>0</v>
      </c>
      <c r="BE13" s="28">
        <v>0</v>
      </c>
      <c r="BF13" s="28">
        <v>0</v>
      </c>
      <c r="BG13" s="28" t="s">
        <v>272</v>
      </c>
      <c r="BH13" s="28">
        <v>0</v>
      </c>
      <c r="BI13" s="28">
        <v>0</v>
      </c>
      <c r="BJ13" s="28">
        <v>50</v>
      </c>
      <c r="BK13" s="28">
        <v>483</v>
      </c>
      <c r="BL13" s="28">
        <v>339</v>
      </c>
      <c r="BM13" s="28">
        <v>600</v>
      </c>
      <c r="BO13" s="28">
        <v>450</v>
      </c>
      <c r="BP13" s="28">
        <v>0</v>
      </c>
      <c r="BQ13" s="28">
        <v>0</v>
      </c>
      <c r="BR13" s="5">
        <v>1922</v>
      </c>
      <c r="BS13" s="5">
        <v>0</v>
      </c>
      <c r="BT13" s="29">
        <v>0</v>
      </c>
      <c r="BU13" s="1"/>
      <c r="BV13" s="1"/>
      <c r="BW13"/>
      <c r="BX13"/>
      <c r="BY13"/>
      <c r="BZ13"/>
    </row>
    <row r="14" spans="1:78" x14ac:dyDescent="0.35">
      <c r="A14" s="95" t="s">
        <v>78</v>
      </c>
      <c r="B14" t="s">
        <v>79</v>
      </c>
      <c r="C14" t="s">
        <v>73</v>
      </c>
      <c r="D14" s="2" t="s">
        <v>272</v>
      </c>
      <c r="E14" s="2">
        <v>2</v>
      </c>
      <c r="F14" s="1">
        <v>0</v>
      </c>
      <c r="G14" s="1"/>
      <c r="H14" s="1"/>
      <c r="I14" s="28"/>
      <c r="J14" s="1"/>
      <c r="K14" s="1"/>
      <c r="L14" s="1"/>
      <c r="O14" s="28"/>
      <c r="R14" s="1">
        <v>2</v>
      </c>
      <c r="S14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14" s="1">
        <v>2</v>
      </c>
      <c r="U14" s="1">
        <v>2</v>
      </c>
      <c r="V14" s="1">
        <v>3</v>
      </c>
      <c r="W14" s="1">
        <v>3</v>
      </c>
      <c r="Y14" s="1">
        <v>3</v>
      </c>
      <c r="Z14" s="1">
        <v>1</v>
      </c>
      <c r="AA14" s="1">
        <v>0</v>
      </c>
      <c r="AB14" s="1">
        <v>3</v>
      </c>
      <c r="AN14" s="1">
        <v>3</v>
      </c>
      <c r="AS14" s="29">
        <v>0</v>
      </c>
      <c r="AT14" s="29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B14" s="28">
        <v>0</v>
      </c>
      <c r="BC14" s="28">
        <v>0</v>
      </c>
      <c r="BE14" s="28">
        <v>0</v>
      </c>
      <c r="BF14" s="28">
        <v>0</v>
      </c>
      <c r="BG14" s="28" t="s">
        <v>272</v>
      </c>
      <c r="BH14" s="28">
        <v>0</v>
      </c>
      <c r="BI14" s="28">
        <v>0</v>
      </c>
      <c r="BJ14" s="28">
        <v>50</v>
      </c>
      <c r="BK14" s="28">
        <v>483</v>
      </c>
      <c r="BL14" s="28">
        <v>339</v>
      </c>
      <c r="BM14" s="28">
        <v>600</v>
      </c>
      <c r="BO14" s="28">
        <v>450</v>
      </c>
      <c r="BP14" s="28">
        <v>0</v>
      </c>
      <c r="BQ14" s="28">
        <v>0</v>
      </c>
      <c r="BR14" s="5">
        <v>1922</v>
      </c>
      <c r="BS14" s="5">
        <v>0</v>
      </c>
      <c r="BT14" s="29">
        <v>0</v>
      </c>
      <c r="BU14" s="1"/>
      <c r="BV14" s="1"/>
      <c r="BW14"/>
      <c r="BX14"/>
      <c r="BY14"/>
      <c r="BZ14"/>
    </row>
    <row r="15" spans="1:78" x14ac:dyDescent="0.35">
      <c r="A15" s="95" t="s">
        <v>19</v>
      </c>
      <c r="B15" t="s">
        <v>82</v>
      </c>
      <c r="C15" t="s">
        <v>55</v>
      </c>
      <c r="D15" s="2" t="s">
        <v>29</v>
      </c>
      <c r="E15" s="2">
        <v>1</v>
      </c>
      <c r="F15" s="1">
        <v>0.3</v>
      </c>
      <c r="G15" s="1">
        <v>500</v>
      </c>
      <c r="H15" s="1">
        <v>120</v>
      </c>
      <c r="I15" s="28">
        <v>392.71</v>
      </c>
      <c r="J15" s="1">
        <v>4.5</v>
      </c>
      <c r="K15" s="1">
        <v>2.5</v>
      </c>
      <c r="L15" s="1">
        <v>175</v>
      </c>
      <c r="M15" s="1">
        <v>25</v>
      </c>
      <c r="N15" s="1">
        <v>0</v>
      </c>
      <c r="O15" s="28">
        <v>6969.1600000000008</v>
      </c>
      <c r="P15" s="1">
        <v>1</v>
      </c>
      <c r="R15" s="1">
        <v>0</v>
      </c>
      <c r="S15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120</v>
      </c>
      <c r="T15" s="1">
        <v>3</v>
      </c>
      <c r="U15" s="1">
        <v>0</v>
      </c>
      <c r="V15" s="1">
        <v>3</v>
      </c>
      <c r="W15" s="1">
        <v>3</v>
      </c>
      <c r="Y15" s="1">
        <v>3</v>
      </c>
      <c r="Z15" s="1">
        <v>3</v>
      </c>
      <c r="AA15" s="1">
        <v>0</v>
      </c>
      <c r="AB15" s="1">
        <v>3</v>
      </c>
      <c r="AD15" s="1">
        <v>0</v>
      </c>
      <c r="AE15" s="1">
        <v>0</v>
      </c>
      <c r="AF15" s="1">
        <v>0</v>
      </c>
      <c r="AG15" s="1">
        <v>100</v>
      </c>
      <c r="AH15" s="1">
        <v>2</v>
      </c>
      <c r="AI15" s="1">
        <v>2</v>
      </c>
      <c r="AJ15" s="1">
        <v>100</v>
      </c>
      <c r="AK15" s="1">
        <v>9</v>
      </c>
      <c r="AL15" s="1">
        <v>120</v>
      </c>
      <c r="AM15" s="1">
        <v>44</v>
      </c>
      <c r="AN15" s="1">
        <v>1</v>
      </c>
      <c r="AO15" s="1">
        <v>2</v>
      </c>
      <c r="AP15" s="1">
        <v>34</v>
      </c>
      <c r="AQ15" s="1">
        <v>11</v>
      </c>
      <c r="AR15" s="1">
        <v>24.22</v>
      </c>
      <c r="AS15" s="29">
        <v>509.99999999999994</v>
      </c>
      <c r="AT15" s="29">
        <v>0</v>
      </c>
      <c r="AU15" s="28">
        <v>216.23999999999998</v>
      </c>
      <c r="AV15" s="28">
        <v>432</v>
      </c>
      <c r="AW15" s="28">
        <v>0</v>
      </c>
      <c r="AX15" s="28">
        <v>1080</v>
      </c>
      <c r="AY15" s="28">
        <v>21.24</v>
      </c>
      <c r="AZ15" s="28">
        <v>509.99999999999994</v>
      </c>
      <c r="BA15" s="28">
        <v>500</v>
      </c>
      <c r="BB15" s="28">
        <v>180</v>
      </c>
      <c r="BC15" s="28">
        <v>180</v>
      </c>
      <c r="BD15" s="28">
        <v>2400</v>
      </c>
      <c r="BE15" s="28">
        <v>0</v>
      </c>
      <c r="BF15" s="28">
        <v>254.99999999999997</v>
      </c>
      <c r="BH15" s="28">
        <v>30</v>
      </c>
      <c r="BJ15" s="28">
        <v>50</v>
      </c>
      <c r="BK15" s="28">
        <v>483</v>
      </c>
      <c r="BL15" s="28">
        <v>339</v>
      </c>
      <c r="BM15" s="28">
        <v>600</v>
      </c>
      <c r="BN15" s="28">
        <v>1320</v>
      </c>
      <c r="BO15" s="28">
        <v>450</v>
      </c>
      <c r="BP15" s="28">
        <v>288</v>
      </c>
      <c r="BQ15" s="28">
        <v>268.8</v>
      </c>
      <c r="BR15" s="5">
        <v>9603.2799999999988</v>
      </c>
      <c r="BS15" s="5">
        <v>1267.2</v>
      </c>
      <c r="BT15" s="29">
        <v>13.195491540390368</v>
      </c>
      <c r="BU15" s="1"/>
      <c r="BV15" s="1"/>
      <c r="BW15"/>
      <c r="BX15"/>
      <c r="BY15"/>
      <c r="BZ15"/>
    </row>
    <row r="16" spans="1:78" x14ac:dyDescent="0.35">
      <c r="A16" s="95" t="s">
        <v>19</v>
      </c>
      <c r="B16" t="s">
        <v>82</v>
      </c>
      <c r="C16" t="s">
        <v>55</v>
      </c>
      <c r="D16" s="2" t="s">
        <v>31</v>
      </c>
      <c r="E16" s="2">
        <v>1</v>
      </c>
      <c r="F16" s="1">
        <v>3.14</v>
      </c>
      <c r="G16" s="1">
        <v>0</v>
      </c>
      <c r="H16" s="1">
        <v>329.166</v>
      </c>
      <c r="I16" s="28">
        <v>3904.87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28">
        <v>6715.68</v>
      </c>
      <c r="P16" s="1">
        <v>1</v>
      </c>
      <c r="R16" s="1">
        <v>0</v>
      </c>
      <c r="S16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329.166</v>
      </c>
      <c r="T16" s="1">
        <v>3</v>
      </c>
      <c r="U16" s="1">
        <v>2</v>
      </c>
      <c r="V16" s="1">
        <v>3</v>
      </c>
      <c r="W16" s="1">
        <v>3</v>
      </c>
      <c r="Y16" s="1">
        <v>3</v>
      </c>
      <c r="Z16" s="1">
        <v>3</v>
      </c>
      <c r="AA16" s="1">
        <v>0</v>
      </c>
      <c r="AB16" s="1">
        <v>3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329.17</v>
      </c>
      <c r="AM16" s="1">
        <v>44</v>
      </c>
      <c r="AN16" s="1">
        <v>2</v>
      </c>
      <c r="AO16" s="1">
        <v>5</v>
      </c>
      <c r="AP16" s="1">
        <v>142</v>
      </c>
      <c r="AQ16" s="1">
        <v>9</v>
      </c>
      <c r="AR16" s="1">
        <v>6.37</v>
      </c>
      <c r="AS16" s="29">
        <v>8917.6</v>
      </c>
      <c r="AT16" s="29">
        <v>0</v>
      </c>
      <c r="AU16" s="28">
        <v>3781.0624000000003</v>
      </c>
      <c r="AV16" s="28">
        <v>0</v>
      </c>
      <c r="AW16" s="28">
        <v>0</v>
      </c>
      <c r="AY16" s="28">
        <v>222.31200000000001</v>
      </c>
      <c r="AZ16" s="28">
        <v>8917.6</v>
      </c>
      <c r="BA16" s="28">
        <v>0</v>
      </c>
      <c r="BB16" s="28">
        <v>1884</v>
      </c>
      <c r="BC16" s="28">
        <v>1884</v>
      </c>
      <c r="BD16" s="28">
        <v>6583.32</v>
      </c>
      <c r="BE16" s="28">
        <v>0</v>
      </c>
      <c r="BF16" s="28">
        <v>4458.8</v>
      </c>
      <c r="BH16" s="28">
        <v>314</v>
      </c>
      <c r="BJ16" s="28">
        <v>50</v>
      </c>
      <c r="BK16" s="28">
        <v>483</v>
      </c>
      <c r="BL16" s="28">
        <v>339</v>
      </c>
      <c r="BM16" s="28">
        <v>600</v>
      </c>
      <c r="BN16" s="28">
        <v>1320</v>
      </c>
      <c r="BO16" s="28">
        <v>450</v>
      </c>
      <c r="BP16" s="28">
        <v>3014.4</v>
      </c>
      <c r="BQ16" s="28">
        <v>2813.44</v>
      </c>
      <c r="BR16" s="5">
        <v>37114.934399999998</v>
      </c>
      <c r="BS16" s="5">
        <v>13263.36</v>
      </c>
      <c r="BT16" s="29">
        <v>35.735911202364946</v>
      </c>
      <c r="BU16" s="1"/>
      <c r="BV16" s="1"/>
      <c r="BW16"/>
      <c r="BX16"/>
      <c r="BY16"/>
      <c r="BZ16"/>
    </row>
    <row r="17" spans="1:78" x14ac:dyDescent="0.35">
      <c r="A17" s="95" t="s">
        <v>83</v>
      </c>
      <c r="B17" t="s">
        <v>84</v>
      </c>
      <c r="C17" t="s">
        <v>63</v>
      </c>
      <c r="D17" s="2" t="s">
        <v>272</v>
      </c>
      <c r="E17" s="2">
        <v>1</v>
      </c>
      <c r="F17" s="1">
        <v>0</v>
      </c>
      <c r="G17" s="1">
        <v>0</v>
      </c>
      <c r="H17" s="1">
        <v>0</v>
      </c>
      <c r="I17" s="28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28">
        <v>0</v>
      </c>
      <c r="P17" s="1">
        <v>0</v>
      </c>
      <c r="R17" s="1">
        <v>0</v>
      </c>
      <c r="S17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17" s="1">
        <v>2</v>
      </c>
      <c r="U17" s="1">
        <v>3</v>
      </c>
      <c r="V17" s="1">
        <v>3</v>
      </c>
      <c r="W17" s="1">
        <v>3</v>
      </c>
      <c r="Y17" s="1">
        <v>0</v>
      </c>
      <c r="Z17" s="1">
        <v>0</v>
      </c>
      <c r="AA17" s="1">
        <v>0</v>
      </c>
      <c r="AB17" s="1">
        <v>3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1</v>
      </c>
      <c r="AO17" s="1">
        <v>0</v>
      </c>
      <c r="AP17" s="1">
        <v>0</v>
      </c>
      <c r="AQ17" s="1">
        <v>0</v>
      </c>
      <c r="AR17" s="1">
        <v>0</v>
      </c>
      <c r="AS17" s="29">
        <v>0</v>
      </c>
      <c r="AT17" s="29">
        <v>0</v>
      </c>
      <c r="AU17" s="28">
        <v>0</v>
      </c>
      <c r="AV17" s="28">
        <v>0</v>
      </c>
      <c r="AW17" s="28">
        <v>0</v>
      </c>
      <c r="AY17" s="28">
        <v>0</v>
      </c>
      <c r="AZ17" s="28">
        <v>0</v>
      </c>
      <c r="BA17" s="28">
        <v>0</v>
      </c>
      <c r="BB17" s="28">
        <v>0</v>
      </c>
      <c r="BC17" s="28">
        <v>0</v>
      </c>
      <c r="BD17" s="28">
        <v>0</v>
      </c>
      <c r="BE17" s="28">
        <v>0</v>
      </c>
      <c r="BF17" s="28">
        <v>0</v>
      </c>
      <c r="BH17" s="28">
        <v>0</v>
      </c>
      <c r="BJ17" s="28">
        <v>50</v>
      </c>
      <c r="BK17" s="28">
        <v>483</v>
      </c>
      <c r="BL17" s="28">
        <v>339</v>
      </c>
      <c r="BM17" s="28">
        <v>600</v>
      </c>
      <c r="BN17" s="28">
        <v>0</v>
      </c>
      <c r="BO17" s="28">
        <v>450</v>
      </c>
      <c r="BP17" s="28">
        <v>0</v>
      </c>
      <c r="BQ17" s="28">
        <v>0</v>
      </c>
      <c r="BR17" s="5">
        <v>0</v>
      </c>
      <c r="BS17" s="5">
        <v>0</v>
      </c>
      <c r="BT17" s="29">
        <v>0</v>
      </c>
      <c r="BU17" s="1"/>
      <c r="BV17" s="1"/>
      <c r="BW17"/>
      <c r="BX17"/>
      <c r="BY17"/>
      <c r="BZ17"/>
    </row>
    <row r="18" spans="1:78" x14ac:dyDescent="0.35">
      <c r="A18" s="95" t="s">
        <v>83</v>
      </c>
      <c r="B18" t="s">
        <v>84</v>
      </c>
      <c r="C18" t="s">
        <v>63</v>
      </c>
      <c r="D18" s="2" t="s">
        <v>272</v>
      </c>
      <c r="E18" s="2">
        <v>3</v>
      </c>
      <c r="F18" s="1">
        <v>0</v>
      </c>
      <c r="G18" s="1">
        <v>0</v>
      </c>
      <c r="H18" s="1">
        <v>0</v>
      </c>
      <c r="I18" s="28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28">
        <v>0</v>
      </c>
      <c r="P18" s="1">
        <v>0</v>
      </c>
      <c r="R18" s="1">
        <v>0</v>
      </c>
      <c r="S18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18" s="1">
        <v>0</v>
      </c>
      <c r="U18" s="1">
        <v>0</v>
      </c>
      <c r="V18" s="1">
        <v>3</v>
      </c>
      <c r="W18" s="1">
        <v>2</v>
      </c>
      <c r="Y18" s="1">
        <v>0</v>
      </c>
      <c r="Z18" s="1">
        <v>1</v>
      </c>
      <c r="AA18" s="1">
        <v>0</v>
      </c>
      <c r="AB18" s="1">
        <v>3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2</v>
      </c>
      <c r="AO18" s="1">
        <v>0</v>
      </c>
      <c r="AP18" s="1">
        <v>0</v>
      </c>
      <c r="AQ18" s="1">
        <v>0</v>
      </c>
      <c r="AR18" s="1">
        <v>0</v>
      </c>
      <c r="AS18" s="29">
        <v>0</v>
      </c>
      <c r="AT18" s="29">
        <v>0</v>
      </c>
      <c r="AU18" s="28">
        <v>0</v>
      </c>
      <c r="AV18" s="28">
        <v>0</v>
      </c>
      <c r="AW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H18" s="28">
        <v>0</v>
      </c>
      <c r="BJ18" s="28">
        <v>50</v>
      </c>
      <c r="BK18" s="28">
        <v>483</v>
      </c>
      <c r="BL18" s="28">
        <v>339</v>
      </c>
      <c r="BM18" s="28">
        <v>600</v>
      </c>
      <c r="BN18" s="28">
        <v>0</v>
      </c>
      <c r="BO18" s="28">
        <v>450</v>
      </c>
      <c r="BP18" s="28">
        <v>0</v>
      </c>
      <c r="BQ18" s="28">
        <v>0</v>
      </c>
      <c r="BR18" s="5">
        <v>0</v>
      </c>
      <c r="BS18" s="5">
        <v>0</v>
      </c>
      <c r="BT18" s="29">
        <v>0</v>
      </c>
      <c r="BU18" s="1"/>
      <c r="BV18" s="1"/>
      <c r="BW18"/>
      <c r="BX18"/>
      <c r="BY18"/>
      <c r="BZ18"/>
    </row>
    <row r="19" spans="1:78" x14ac:dyDescent="0.35">
      <c r="A19" s="95" t="s">
        <v>83</v>
      </c>
      <c r="B19" t="s">
        <v>84</v>
      </c>
      <c r="C19" t="s">
        <v>63</v>
      </c>
      <c r="D19" s="2" t="s">
        <v>272</v>
      </c>
      <c r="E19" s="2">
        <v>2</v>
      </c>
      <c r="F19" s="1">
        <v>0</v>
      </c>
      <c r="G19" s="1">
        <v>0</v>
      </c>
      <c r="H19" s="1">
        <v>0</v>
      </c>
      <c r="I19" s="28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28">
        <v>0</v>
      </c>
      <c r="P19" s="1">
        <v>0</v>
      </c>
      <c r="R19" s="1">
        <v>0</v>
      </c>
      <c r="S19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19" s="1">
        <v>2</v>
      </c>
      <c r="U19" s="1">
        <v>3</v>
      </c>
      <c r="V19" s="1">
        <v>3</v>
      </c>
      <c r="W19" s="1">
        <v>3</v>
      </c>
      <c r="Y19" s="1">
        <v>3</v>
      </c>
      <c r="Z19" s="1">
        <v>0</v>
      </c>
      <c r="AA19" s="1">
        <v>0</v>
      </c>
      <c r="AB19" s="1">
        <v>3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3</v>
      </c>
      <c r="AO19" s="1">
        <v>0</v>
      </c>
      <c r="AP19" s="1">
        <v>0</v>
      </c>
      <c r="AQ19" s="1">
        <v>0</v>
      </c>
      <c r="AR19" s="1">
        <v>0</v>
      </c>
      <c r="AS19" s="29">
        <v>0</v>
      </c>
      <c r="AT19" s="29">
        <v>0</v>
      </c>
      <c r="AU19" s="28">
        <v>0</v>
      </c>
      <c r="AV19" s="28">
        <v>0</v>
      </c>
      <c r="AW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H19" s="28">
        <v>0</v>
      </c>
      <c r="BJ19" s="28">
        <v>50</v>
      </c>
      <c r="BK19" s="28">
        <v>483</v>
      </c>
      <c r="BL19" s="28">
        <v>339</v>
      </c>
      <c r="BM19" s="28">
        <v>600</v>
      </c>
      <c r="BN19" s="28">
        <v>0</v>
      </c>
      <c r="BO19" s="28">
        <v>450</v>
      </c>
      <c r="BP19" s="28">
        <v>0</v>
      </c>
      <c r="BQ19" s="28">
        <v>0</v>
      </c>
      <c r="BR19" s="5">
        <v>0</v>
      </c>
      <c r="BS19" s="5">
        <v>0</v>
      </c>
      <c r="BT19" s="29">
        <v>0</v>
      </c>
      <c r="BU19" s="1"/>
      <c r="BV19" s="1"/>
      <c r="BW19"/>
      <c r="BX19"/>
      <c r="BY19"/>
      <c r="BZ19"/>
    </row>
    <row r="20" spans="1:78" x14ac:dyDescent="0.35">
      <c r="A20" s="95" t="s">
        <v>86</v>
      </c>
      <c r="B20" t="s">
        <v>84</v>
      </c>
      <c r="C20" t="s">
        <v>63</v>
      </c>
      <c r="D20" s="2" t="s">
        <v>272</v>
      </c>
      <c r="E20" s="2">
        <v>1</v>
      </c>
      <c r="F20" s="1">
        <v>0</v>
      </c>
      <c r="G20" s="1"/>
      <c r="H20" s="1"/>
      <c r="I20" s="28"/>
      <c r="J20" s="1"/>
      <c r="K20" s="1"/>
      <c r="L20" s="1"/>
      <c r="O20" s="28"/>
      <c r="R20" s="1">
        <v>3</v>
      </c>
      <c r="S20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0" s="1">
        <v>3</v>
      </c>
      <c r="U20" s="1">
        <v>0</v>
      </c>
      <c r="V20" s="1">
        <v>3</v>
      </c>
      <c r="W20" s="1">
        <v>2</v>
      </c>
      <c r="Y20" s="1">
        <v>0</v>
      </c>
      <c r="Z20" s="1">
        <v>2</v>
      </c>
      <c r="AA20" s="1">
        <v>0</v>
      </c>
      <c r="AB20" s="1">
        <v>3</v>
      </c>
      <c r="AN20" s="1">
        <v>1</v>
      </c>
      <c r="AS20" s="29">
        <v>0</v>
      </c>
      <c r="AT20" s="29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 t="s">
        <v>272</v>
      </c>
      <c r="BH20" s="28">
        <v>0</v>
      </c>
      <c r="BI20" s="28">
        <v>0</v>
      </c>
      <c r="BJ20" s="28">
        <v>50</v>
      </c>
      <c r="BK20" s="28">
        <v>483</v>
      </c>
      <c r="BL20" s="28">
        <v>339</v>
      </c>
      <c r="BM20" s="28">
        <v>600</v>
      </c>
      <c r="BO20" s="28">
        <v>450</v>
      </c>
      <c r="BP20" s="28">
        <v>0</v>
      </c>
      <c r="BQ20" s="28">
        <v>0</v>
      </c>
      <c r="BR20" s="5">
        <v>1922</v>
      </c>
      <c r="BS20" s="5">
        <v>0</v>
      </c>
      <c r="BT20" s="29">
        <v>0</v>
      </c>
      <c r="BU20" s="1"/>
      <c r="BV20" s="1"/>
      <c r="BW20"/>
      <c r="BX20"/>
      <c r="BY20"/>
      <c r="BZ20"/>
    </row>
    <row r="21" spans="1:78" x14ac:dyDescent="0.35">
      <c r="A21" s="95" t="s">
        <v>20</v>
      </c>
      <c r="B21" t="s">
        <v>88</v>
      </c>
      <c r="C21" t="s">
        <v>55</v>
      </c>
      <c r="D21" s="2" t="s">
        <v>29</v>
      </c>
      <c r="E21" s="2">
        <v>1</v>
      </c>
      <c r="F21" s="1">
        <v>1.03</v>
      </c>
      <c r="G21" s="1">
        <v>1717</v>
      </c>
      <c r="H21" s="1">
        <v>0</v>
      </c>
      <c r="I21" s="28">
        <v>1348.31</v>
      </c>
      <c r="J21" s="1">
        <v>15.45</v>
      </c>
      <c r="K21" s="1">
        <v>8.5850000000000009</v>
      </c>
      <c r="L21" s="1">
        <v>600.95000000000005</v>
      </c>
      <c r="M21" s="1">
        <v>25</v>
      </c>
      <c r="N21" s="1">
        <v>8.24</v>
      </c>
      <c r="O21" s="28">
        <v>10967.970000000001</v>
      </c>
      <c r="P21" s="1">
        <v>1</v>
      </c>
      <c r="R21" s="1">
        <v>3</v>
      </c>
      <c r="S21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1" s="1">
        <v>0</v>
      </c>
      <c r="U21" s="1">
        <v>1</v>
      </c>
      <c r="V21" s="1">
        <v>3</v>
      </c>
      <c r="W21" s="1">
        <v>2</v>
      </c>
      <c r="Y21" s="1">
        <v>3</v>
      </c>
      <c r="Z21" s="1">
        <v>2</v>
      </c>
      <c r="AA21" s="1">
        <v>0</v>
      </c>
      <c r="AB21" s="1">
        <v>3</v>
      </c>
      <c r="AD21" s="1">
        <v>500</v>
      </c>
      <c r="AE21" s="1">
        <v>0</v>
      </c>
      <c r="AF21" s="1">
        <v>0</v>
      </c>
      <c r="AG21" s="1">
        <v>500</v>
      </c>
      <c r="AH21" s="1">
        <v>2</v>
      </c>
      <c r="AI21" s="1">
        <v>2</v>
      </c>
      <c r="AJ21" s="1">
        <v>500</v>
      </c>
      <c r="AK21" s="1">
        <v>0</v>
      </c>
      <c r="AL21" s="1">
        <v>0</v>
      </c>
      <c r="AM21" s="1">
        <v>50</v>
      </c>
      <c r="AN21" s="1">
        <v>1</v>
      </c>
      <c r="AO21" s="1">
        <v>4</v>
      </c>
      <c r="AP21" s="1">
        <v>39</v>
      </c>
      <c r="AQ21" s="1">
        <v>13</v>
      </c>
      <c r="AR21" s="1">
        <v>48.82</v>
      </c>
      <c r="AS21" s="29">
        <v>1004.25</v>
      </c>
      <c r="AT21" s="29">
        <v>712.75</v>
      </c>
      <c r="AU21" s="28">
        <v>425.80199999999996</v>
      </c>
      <c r="AV21" s="28">
        <v>1483.4880000000001</v>
      </c>
      <c r="AW21" s="28">
        <v>2494.625</v>
      </c>
      <c r="AY21" s="28">
        <v>72.923999999999992</v>
      </c>
      <c r="AZ21" s="28">
        <v>1004.25</v>
      </c>
      <c r="BA21" s="28">
        <v>1717</v>
      </c>
      <c r="BB21" s="28">
        <v>618</v>
      </c>
      <c r="BC21" s="28">
        <v>618</v>
      </c>
      <c r="BD21" s="28">
        <v>0</v>
      </c>
      <c r="BE21" s="28">
        <v>1781.875</v>
      </c>
      <c r="BF21" s="28">
        <v>502.125</v>
      </c>
      <c r="BH21" s="28">
        <v>103</v>
      </c>
      <c r="BJ21" s="28">
        <v>50</v>
      </c>
      <c r="BK21" s="28">
        <v>483</v>
      </c>
      <c r="BL21" s="28">
        <v>339</v>
      </c>
      <c r="BM21" s="28">
        <v>600</v>
      </c>
      <c r="BN21" s="28">
        <v>1500</v>
      </c>
      <c r="BO21" s="28">
        <v>450</v>
      </c>
      <c r="BP21" s="28">
        <v>988.8</v>
      </c>
      <c r="BQ21" s="28">
        <v>922.88000000000011</v>
      </c>
      <c r="BR21" s="5">
        <v>16154.769</v>
      </c>
      <c r="BS21" s="5">
        <v>4350.72</v>
      </c>
      <c r="BT21" s="29">
        <v>26.931490013877635</v>
      </c>
      <c r="BU21" s="1"/>
      <c r="BV21" s="1"/>
      <c r="BW21"/>
      <c r="BX21"/>
      <c r="BY21"/>
      <c r="BZ21"/>
    </row>
    <row r="22" spans="1:78" x14ac:dyDescent="0.35">
      <c r="A22" s="95" t="s">
        <v>20</v>
      </c>
      <c r="B22" t="s">
        <v>88</v>
      </c>
      <c r="C22" t="s">
        <v>55</v>
      </c>
      <c r="D22" s="2" t="s">
        <v>31</v>
      </c>
      <c r="E22" s="2">
        <v>1</v>
      </c>
      <c r="F22" s="1">
        <v>0.18</v>
      </c>
      <c r="G22" s="1">
        <v>0</v>
      </c>
      <c r="H22" s="1">
        <v>0</v>
      </c>
      <c r="I22" s="28">
        <v>223.85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28">
        <v>223.85</v>
      </c>
      <c r="P22" s="1">
        <v>1</v>
      </c>
      <c r="R22" s="1">
        <v>3</v>
      </c>
      <c r="S22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2" s="1">
        <v>2</v>
      </c>
      <c r="U22" s="1">
        <v>3</v>
      </c>
      <c r="V22" s="1">
        <v>3</v>
      </c>
      <c r="W22" s="1">
        <v>3</v>
      </c>
      <c r="Y22" s="1">
        <v>0</v>
      </c>
      <c r="Z22" s="1">
        <v>2</v>
      </c>
      <c r="AA22" s="1">
        <v>0</v>
      </c>
      <c r="AB22" s="1">
        <v>3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50</v>
      </c>
      <c r="AN22" s="1">
        <v>2</v>
      </c>
      <c r="AO22" s="1">
        <v>2</v>
      </c>
      <c r="AP22" s="1">
        <v>24</v>
      </c>
      <c r="AQ22" s="1">
        <v>6</v>
      </c>
      <c r="AR22" s="1">
        <v>9.6</v>
      </c>
      <c r="AS22" s="29">
        <v>216</v>
      </c>
      <c r="AT22" s="29">
        <v>0</v>
      </c>
      <c r="AU22" s="28">
        <v>91.584000000000003</v>
      </c>
      <c r="AV22" s="28">
        <v>0</v>
      </c>
      <c r="AW22" s="28">
        <v>0</v>
      </c>
      <c r="AY22" s="28">
        <v>12.744</v>
      </c>
      <c r="AZ22" s="28">
        <v>216</v>
      </c>
      <c r="BA22" s="28">
        <v>0</v>
      </c>
      <c r="BB22" s="28">
        <v>108</v>
      </c>
      <c r="BC22" s="28">
        <v>108</v>
      </c>
      <c r="BD22" s="28">
        <v>0</v>
      </c>
      <c r="BE22" s="28">
        <v>0</v>
      </c>
      <c r="BF22" s="28">
        <v>108</v>
      </c>
      <c r="BH22" s="28">
        <v>18</v>
      </c>
      <c r="BJ22" s="28">
        <v>50</v>
      </c>
      <c r="BK22" s="28">
        <v>483</v>
      </c>
      <c r="BL22" s="28">
        <v>339</v>
      </c>
      <c r="BM22" s="28">
        <v>600</v>
      </c>
      <c r="BN22" s="28">
        <v>1500</v>
      </c>
      <c r="BO22" s="28">
        <v>450</v>
      </c>
      <c r="BP22" s="28">
        <v>172.79999999999998</v>
      </c>
      <c r="BQ22" s="28">
        <v>161.28000000000003</v>
      </c>
      <c r="BR22" s="5">
        <v>4418.4079999999994</v>
      </c>
      <c r="BS22" s="5">
        <v>760.32</v>
      </c>
      <c r="BT22" s="29">
        <v>17.208007952185497</v>
      </c>
      <c r="BU22" s="1"/>
      <c r="BV22" s="1"/>
      <c r="BW22"/>
      <c r="BX22"/>
      <c r="BY22"/>
      <c r="BZ22"/>
    </row>
    <row r="23" spans="1:78" x14ac:dyDescent="0.35">
      <c r="A23" s="95" t="s">
        <v>89</v>
      </c>
      <c r="B23" t="s">
        <v>90</v>
      </c>
      <c r="C23" t="s">
        <v>91</v>
      </c>
      <c r="D23" s="2" t="s">
        <v>272</v>
      </c>
      <c r="E23" s="2">
        <v>1</v>
      </c>
      <c r="F23" s="1">
        <v>0</v>
      </c>
      <c r="G23" s="1"/>
      <c r="H23" s="1"/>
      <c r="I23" s="28"/>
      <c r="J23" s="1"/>
      <c r="K23" s="1"/>
      <c r="L23" s="1"/>
      <c r="O23" s="28"/>
      <c r="R23" s="1">
        <v>0</v>
      </c>
      <c r="S23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3" s="1">
        <v>0</v>
      </c>
      <c r="U23" s="1">
        <v>0</v>
      </c>
      <c r="V23" s="1">
        <v>3</v>
      </c>
      <c r="W23" s="1">
        <v>3</v>
      </c>
      <c r="Y23" s="1">
        <v>3</v>
      </c>
      <c r="Z23" s="1">
        <v>0</v>
      </c>
      <c r="AA23" s="1">
        <v>0</v>
      </c>
      <c r="AB23" s="1">
        <v>3</v>
      </c>
      <c r="AN23" s="1">
        <v>1</v>
      </c>
      <c r="AS23" s="29">
        <v>0</v>
      </c>
      <c r="AT23" s="29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B23" s="28">
        <v>0</v>
      </c>
      <c r="BC23" s="28">
        <v>0</v>
      </c>
      <c r="BE23" s="28">
        <v>0</v>
      </c>
      <c r="BF23" s="28">
        <v>0</v>
      </c>
      <c r="BG23" s="28" t="s">
        <v>272</v>
      </c>
      <c r="BH23" s="28">
        <v>0</v>
      </c>
      <c r="BI23" s="28">
        <v>0</v>
      </c>
      <c r="BJ23" s="28">
        <v>50</v>
      </c>
      <c r="BK23" s="28">
        <v>483</v>
      </c>
      <c r="BL23" s="28">
        <v>339</v>
      </c>
      <c r="BM23" s="28">
        <v>600</v>
      </c>
      <c r="BO23" s="28">
        <v>450</v>
      </c>
      <c r="BP23" s="28">
        <v>0</v>
      </c>
      <c r="BQ23" s="28">
        <v>0</v>
      </c>
      <c r="BR23" s="5">
        <v>1922</v>
      </c>
      <c r="BS23" s="5">
        <v>0</v>
      </c>
      <c r="BT23" s="29">
        <v>0</v>
      </c>
      <c r="BU23" s="1"/>
      <c r="BV23" s="1"/>
      <c r="BW23"/>
      <c r="BX23"/>
      <c r="BY23"/>
      <c r="BZ23"/>
    </row>
    <row r="24" spans="1:78" x14ac:dyDescent="0.35">
      <c r="A24" s="95" t="s">
        <v>92</v>
      </c>
      <c r="B24" t="s">
        <v>84</v>
      </c>
      <c r="C24" t="s">
        <v>63</v>
      </c>
      <c r="D24" s="2" t="s">
        <v>272</v>
      </c>
      <c r="E24" s="2">
        <v>1</v>
      </c>
      <c r="F24" s="1">
        <v>0</v>
      </c>
      <c r="G24" s="1">
        <v>0</v>
      </c>
      <c r="H24" s="1">
        <v>0</v>
      </c>
      <c r="I24" s="28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28">
        <v>0</v>
      </c>
      <c r="P24" s="1">
        <v>0</v>
      </c>
      <c r="R24" s="1">
        <v>0</v>
      </c>
      <c r="S24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4" s="1">
        <v>1</v>
      </c>
      <c r="U24" s="1">
        <v>0</v>
      </c>
      <c r="V24" s="1">
        <v>3</v>
      </c>
      <c r="W24" s="1">
        <v>2</v>
      </c>
      <c r="Y24" s="1">
        <v>3</v>
      </c>
      <c r="Z24" s="1">
        <v>0</v>
      </c>
      <c r="AA24" s="1">
        <v>0</v>
      </c>
      <c r="AB24" s="1">
        <v>3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1</v>
      </c>
      <c r="AO24" s="1">
        <v>0</v>
      </c>
      <c r="AP24" s="1">
        <v>0</v>
      </c>
      <c r="AQ24" s="1">
        <v>0</v>
      </c>
      <c r="AR24" s="1">
        <v>0</v>
      </c>
      <c r="AS24" s="29">
        <v>0</v>
      </c>
      <c r="AT24" s="29">
        <v>0</v>
      </c>
      <c r="AU24" s="28">
        <v>0</v>
      </c>
      <c r="AV24" s="28">
        <v>0</v>
      </c>
      <c r="AW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H24" s="28">
        <v>0</v>
      </c>
      <c r="BJ24" s="28">
        <v>50</v>
      </c>
      <c r="BK24" s="28">
        <v>483</v>
      </c>
      <c r="BL24" s="28">
        <v>339</v>
      </c>
      <c r="BM24" s="28">
        <v>600</v>
      </c>
      <c r="BN24" s="28">
        <v>0</v>
      </c>
      <c r="BO24" s="28">
        <v>450</v>
      </c>
      <c r="BP24" s="28">
        <v>0</v>
      </c>
      <c r="BQ24" s="28">
        <v>0</v>
      </c>
      <c r="BR24" s="5">
        <v>0</v>
      </c>
      <c r="BS24" s="5">
        <v>0</v>
      </c>
      <c r="BT24" s="29">
        <v>0</v>
      </c>
      <c r="BU24" s="1"/>
      <c r="BV24" s="1"/>
      <c r="BW24"/>
      <c r="BX24"/>
      <c r="BY24"/>
      <c r="BZ24"/>
    </row>
    <row r="25" spans="1:78" x14ac:dyDescent="0.35">
      <c r="A25" s="95" t="s">
        <v>92</v>
      </c>
      <c r="B25" t="s">
        <v>84</v>
      </c>
      <c r="C25" t="s">
        <v>63</v>
      </c>
      <c r="D25" s="2" t="s">
        <v>272</v>
      </c>
      <c r="E25" s="2">
        <v>2</v>
      </c>
      <c r="F25" s="1">
        <v>0</v>
      </c>
      <c r="G25" s="1">
        <v>0</v>
      </c>
      <c r="H25" s="1">
        <v>0</v>
      </c>
      <c r="I25" s="28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28">
        <v>0</v>
      </c>
      <c r="P25" s="1">
        <v>0</v>
      </c>
      <c r="R25" s="1">
        <v>0</v>
      </c>
      <c r="S25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5" s="1">
        <v>1</v>
      </c>
      <c r="U25" s="1">
        <v>0</v>
      </c>
      <c r="V25" s="1">
        <v>3</v>
      </c>
      <c r="W25" s="1">
        <v>2</v>
      </c>
      <c r="Y25" s="1">
        <v>0</v>
      </c>
      <c r="Z25" s="1">
        <v>1</v>
      </c>
      <c r="AA25" s="1">
        <v>0</v>
      </c>
      <c r="AB25" s="1">
        <v>3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2</v>
      </c>
      <c r="AO25" s="1">
        <v>0</v>
      </c>
      <c r="AP25" s="1">
        <v>0</v>
      </c>
      <c r="AQ25" s="1">
        <v>0</v>
      </c>
      <c r="AR25" s="1">
        <v>0</v>
      </c>
      <c r="AS25" s="29">
        <v>0</v>
      </c>
      <c r="AT25" s="29">
        <v>0</v>
      </c>
      <c r="AU25" s="28">
        <v>0</v>
      </c>
      <c r="AV25" s="28">
        <v>0</v>
      </c>
      <c r="AW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H25" s="28">
        <v>0</v>
      </c>
      <c r="BJ25" s="28">
        <v>50</v>
      </c>
      <c r="BK25" s="28">
        <v>483</v>
      </c>
      <c r="BL25" s="28">
        <v>339</v>
      </c>
      <c r="BM25" s="28">
        <v>600</v>
      </c>
      <c r="BN25" s="28">
        <v>0</v>
      </c>
      <c r="BO25" s="28">
        <v>450</v>
      </c>
      <c r="BP25" s="28">
        <v>0</v>
      </c>
      <c r="BQ25" s="28">
        <v>0</v>
      </c>
      <c r="BR25" s="5">
        <v>0</v>
      </c>
      <c r="BS25" s="5">
        <v>0</v>
      </c>
      <c r="BT25" s="29">
        <v>0</v>
      </c>
      <c r="BU25" s="1"/>
      <c r="BV25" s="1"/>
      <c r="BW25"/>
      <c r="BX25"/>
      <c r="BY25"/>
      <c r="BZ25"/>
    </row>
    <row r="26" spans="1:78" x14ac:dyDescent="0.35">
      <c r="A26" s="95" t="s">
        <v>93</v>
      </c>
      <c r="B26" t="s">
        <v>95</v>
      </c>
      <c r="C26" t="s">
        <v>91</v>
      </c>
      <c r="D26" s="2" t="s">
        <v>272</v>
      </c>
      <c r="E26" s="2">
        <v>1</v>
      </c>
      <c r="F26" s="1">
        <v>0</v>
      </c>
      <c r="G26" s="1"/>
      <c r="H26" s="1"/>
      <c r="I26" s="28"/>
      <c r="J26" s="1"/>
      <c r="K26" s="1"/>
      <c r="L26" s="1"/>
      <c r="O26" s="28"/>
      <c r="R26" s="1">
        <v>1</v>
      </c>
      <c r="S26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6" s="1">
        <v>1</v>
      </c>
      <c r="U26" s="1">
        <v>1</v>
      </c>
      <c r="V26" s="1">
        <v>3</v>
      </c>
      <c r="W26" s="1">
        <v>2</v>
      </c>
      <c r="Y26" s="1">
        <v>0</v>
      </c>
      <c r="Z26" s="1">
        <v>1</v>
      </c>
      <c r="AA26" s="1">
        <v>0</v>
      </c>
      <c r="AB26" s="1">
        <v>3</v>
      </c>
      <c r="AN26" s="1">
        <v>1</v>
      </c>
      <c r="AS26" s="29">
        <v>0</v>
      </c>
      <c r="AT26" s="29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B26" s="28">
        <v>0</v>
      </c>
      <c r="BC26" s="28">
        <v>0</v>
      </c>
      <c r="BE26" s="28">
        <v>0</v>
      </c>
      <c r="BF26" s="28">
        <v>0</v>
      </c>
      <c r="BG26" s="28" t="s">
        <v>272</v>
      </c>
      <c r="BH26" s="28">
        <v>0</v>
      </c>
      <c r="BI26" s="28">
        <v>0</v>
      </c>
      <c r="BJ26" s="28">
        <v>50</v>
      </c>
      <c r="BK26" s="28">
        <v>483</v>
      </c>
      <c r="BL26" s="28">
        <v>339</v>
      </c>
      <c r="BM26" s="28">
        <v>600</v>
      </c>
      <c r="BO26" s="28">
        <v>450</v>
      </c>
      <c r="BP26" s="28">
        <v>0</v>
      </c>
      <c r="BQ26" s="28">
        <v>0</v>
      </c>
      <c r="BR26" s="5">
        <v>1922</v>
      </c>
      <c r="BS26" s="5">
        <v>0</v>
      </c>
      <c r="BT26" s="29">
        <v>0</v>
      </c>
      <c r="BU26" s="1"/>
      <c r="BV26" s="1"/>
      <c r="BW26"/>
      <c r="BX26"/>
      <c r="BY26"/>
      <c r="BZ26"/>
    </row>
    <row r="27" spans="1:78" x14ac:dyDescent="0.35">
      <c r="A27" s="95" t="s">
        <v>96</v>
      </c>
      <c r="B27" t="s">
        <v>97</v>
      </c>
      <c r="C27" t="s">
        <v>73</v>
      </c>
      <c r="D27" s="2" t="s">
        <v>272</v>
      </c>
      <c r="E27" s="2">
        <v>1</v>
      </c>
      <c r="F27" s="1">
        <v>0</v>
      </c>
      <c r="G27" s="1"/>
      <c r="H27" s="1"/>
      <c r="I27" s="28"/>
      <c r="J27" s="1"/>
      <c r="K27" s="1"/>
      <c r="L27" s="1"/>
      <c r="O27" s="28"/>
      <c r="R27" s="1">
        <v>3</v>
      </c>
      <c r="S27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7" s="1">
        <v>3</v>
      </c>
      <c r="U27" s="1">
        <v>2</v>
      </c>
      <c r="V27" s="1">
        <v>3</v>
      </c>
      <c r="W27" s="1">
        <v>2</v>
      </c>
      <c r="Y27" s="1">
        <v>3</v>
      </c>
      <c r="Z27" s="1">
        <v>1</v>
      </c>
      <c r="AA27" s="1">
        <v>0</v>
      </c>
      <c r="AB27" s="1">
        <v>3</v>
      </c>
      <c r="AN27" s="1">
        <v>1</v>
      </c>
      <c r="AS27" s="29">
        <v>0</v>
      </c>
      <c r="AT27" s="29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 t="s">
        <v>272</v>
      </c>
      <c r="BH27" s="28">
        <v>0</v>
      </c>
      <c r="BI27" s="28">
        <v>0</v>
      </c>
      <c r="BJ27" s="28">
        <v>50</v>
      </c>
      <c r="BK27" s="28">
        <v>483</v>
      </c>
      <c r="BL27" s="28">
        <v>339</v>
      </c>
      <c r="BM27" s="28">
        <v>600</v>
      </c>
      <c r="BO27" s="28">
        <v>450</v>
      </c>
      <c r="BP27" s="28">
        <v>0</v>
      </c>
      <c r="BQ27" s="28">
        <v>0</v>
      </c>
      <c r="BR27" s="5">
        <v>1922</v>
      </c>
      <c r="BS27" s="5">
        <v>0</v>
      </c>
      <c r="BT27" s="29">
        <v>0</v>
      </c>
      <c r="BU27" s="1"/>
      <c r="BV27" s="1"/>
      <c r="BW27"/>
      <c r="BX27"/>
      <c r="BY27"/>
      <c r="BZ27"/>
    </row>
    <row r="28" spans="1:78" x14ac:dyDescent="0.35">
      <c r="A28" s="95" t="s">
        <v>96</v>
      </c>
      <c r="B28" t="s">
        <v>97</v>
      </c>
      <c r="C28" t="s">
        <v>73</v>
      </c>
      <c r="D28" s="2" t="s">
        <v>272</v>
      </c>
      <c r="E28" s="2">
        <v>1</v>
      </c>
      <c r="F28" s="1">
        <v>0</v>
      </c>
      <c r="G28" s="1">
        <v>0</v>
      </c>
      <c r="H28" s="1">
        <v>0</v>
      </c>
      <c r="I28" s="28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28">
        <v>0</v>
      </c>
      <c r="P28" s="1">
        <v>0</v>
      </c>
      <c r="R28" s="1">
        <v>2</v>
      </c>
      <c r="S28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8" s="1">
        <v>3</v>
      </c>
      <c r="U28" s="1">
        <v>3</v>
      </c>
      <c r="V28" s="1">
        <v>3</v>
      </c>
      <c r="W28" s="1">
        <v>2</v>
      </c>
      <c r="Y28" s="1">
        <v>3</v>
      </c>
      <c r="Z28" s="1">
        <v>2</v>
      </c>
      <c r="AA28" s="1">
        <v>0</v>
      </c>
      <c r="AB28" s="1">
        <v>3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2</v>
      </c>
      <c r="AO28" s="1">
        <v>0</v>
      </c>
      <c r="AP28" s="1">
        <v>0</v>
      </c>
      <c r="AQ28" s="1">
        <v>0</v>
      </c>
      <c r="AR28" s="1">
        <v>0</v>
      </c>
      <c r="AS28" s="29">
        <v>0</v>
      </c>
      <c r="AT28" s="29">
        <v>0</v>
      </c>
      <c r="AU28" s="28">
        <v>0</v>
      </c>
      <c r="AV28" s="28">
        <v>0</v>
      </c>
      <c r="AW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H28" s="28">
        <v>0</v>
      </c>
      <c r="BJ28" s="28">
        <v>50</v>
      </c>
      <c r="BK28" s="28">
        <v>483</v>
      </c>
      <c r="BL28" s="28">
        <v>339</v>
      </c>
      <c r="BM28" s="28">
        <v>600</v>
      </c>
      <c r="BN28" s="28">
        <v>0</v>
      </c>
      <c r="BO28" s="28">
        <v>450</v>
      </c>
      <c r="BP28" s="28">
        <v>0</v>
      </c>
      <c r="BQ28" s="28">
        <v>0</v>
      </c>
      <c r="BR28" s="5">
        <v>0</v>
      </c>
      <c r="BS28" s="5">
        <v>0</v>
      </c>
      <c r="BT28" s="29">
        <v>0</v>
      </c>
      <c r="BU28" s="1"/>
      <c r="BV28" s="1"/>
      <c r="BW28"/>
      <c r="BX28"/>
      <c r="BY28"/>
      <c r="BZ28"/>
    </row>
    <row r="29" spans="1:78" x14ac:dyDescent="0.35">
      <c r="A29" s="95" t="s">
        <v>98</v>
      </c>
      <c r="B29" t="s">
        <v>99</v>
      </c>
      <c r="C29" t="s">
        <v>63</v>
      </c>
      <c r="D29" s="2" t="s">
        <v>272</v>
      </c>
      <c r="E29" s="2">
        <v>2</v>
      </c>
      <c r="F29" s="1">
        <v>0</v>
      </c>
      <c r="G29" s="1">
        <v>0</v>
      </c>
      <c r="H29" s="1">
        <v>0</v>
      </c>
      <c r="I29" s="28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28">
        <v>0</v>
      </c>
      <c r="P29" s="1">
        <v>0</v>
      </c>
      <c r="R29" s="1">
        <v>0</v>
      </c>
      <c r="S29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29" s="1">
        <v>1</v>
      </c>
      <c r="U29" s="1">
        <v>3</v>
      </c>
      <c r="V29" s="1">
        <v>3</v>
      </c>
      <c r="W29" s="1">
        <v>3</v>
      </c>
      <c r="Y29" s="1">
        <v>0</v>
      </c>
      <c r="Z29" s="1">
        <v>0</v>
      </c>
      <c r="AA29" s="1">
        <v>0</v>
      </c>
      <c r="AB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1</v>
      </c>
      <c r="AO29" s="1">
        <v>0</v>
      </c>
      <c r="AP29" s="1">
        <v>0</v>
      </c>
      <c r="AQ29" s="1">
        <v>0</v>
      </c>
      <c r="AR29" s="1">
        <v>0</v>
      </c>
      <c r="AS29" s="29">
        <v>0</v>
      </c>
      <c r="AT29" s="29">
        <v>0</v>
      </c>
      <c r="AU29" s="28">
        <v>0</v>
      </c>
      <c r="AV29" s="28">
        <v>0</v>
      </c>
      <c r="AW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H29" s="28">
        <v>0</v>
      </c>
      <c r="BJ29" s="28">
        <v>50</v>
      </c>
      <c r="BK29" s="28">
        <v>483</v>
      </c>
      <c r="BL29" s="28">
        <v>339</v>
      </c>
      <c r="BM29" s="28">
        <v>600</v>
      </c>
      <c r="BN29" s="28">
        <v>0</v>
      </c>
      <c r="BO29" s="28">
        <v>450</v>
      </c>
      <c r="BP29" s="28">
        <v>0</v>
      </c>
      <c r="BQ29" s="28">
        <v>0</v>
      </c>
      <c r="BR29" s="5">
        <v>0</v>
      </c>
      <c r="BS29" s="5">
        <v>0</v>
      </c>
      <c r="BT29" s="29">
        <v>0</v>
      </c>
      <c r="BU29" s="1"/>
      <c r="BV29" s="1"/>
      <c r="BW29"/>
      <c r="BX29"/>
      <c r="BY29"/>
      <c r="BZ29"/>
    </row>
    <row r="30" spans="1:78" x14ac:dyDescent="0.35">
      <c r="A30" s="95" t="s">
        <v>98</v>
      </c>
      <c r="B30" t="s">
        <v>99</v>
      </c>
      <c r="C30" t="s">
        <v>63</v>
      </c>
      <c r="D30" s="2" t="s">
        <v>272</v>
      </c>
      <c r="E30" s="2">
        <v>1</v>
      </c>
      <c r="F30" s="1">
        <v>0</v>
      </c>
      <c r="G30" s="1">
        <v>0</v>
      </c>
      <c r="H30" s="1">
        <v>0</v>
      </c>
      <c r="I30" s="28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28">
        <v>0</v>
      </c>
      <c r="P30" s="1">
        <v>0</v>
      </c>
      <c r="R30" s="1">
        <v>0</v>
      </c>
      <c r="S30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0" s="1">
        <v>0</v>
      </c>
      <c r="U30" s="1">
        <v>3</v>
      </c>
      <c r="V30" s="1">
        <v>3</v>
      </c>
      <c r="W30" s="1">
        <v>2</v>
      </c>
      <c r="Y30" s="1">
        <v>0</v>
      </c>
      <c r="Z30" s="1">
        <v>0</v>
      </c>
      <c r="AA30" s="1">
        <v>0</v>
      </c>
      <c r="AB30" s="1">
        <v>1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2</v>
      </c>
      <c r="AO30" s="1">
        <v>0</v>
      </c>
      <c r="AP30" s="1">
        <v>0</v>
      </c>
      <c r="AQ30" s="1">
        <v>0</v>
      </c>
      <c r="AR30" s="1">
        <v>0</v>
      </c>
      <c r="AS30" s="29">
        <v>0</v>
      </c>
      <c r="AT30" s="29">
        <v>0</v>
      </c>
      <c r="AU30" s="28">
        <v>0</v>
      </c>
      <c r="AV30" s="28">
        <v>0</v>
      </c>
      <c r="AW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H30" s="28">
        <v>0</v>
      </c>
      <c r="BJ30" s="28">
        <v>50</v>
      </c>
      <c r="BK30" s="28">
        <v>483</v>
      </c>
      <c r="BL30" s="28">
        <v>339</v>
      </c>
      <c r="BM30" s="28">
        <v>600</v>
      </c>
      <c r="BN30" s="28">
        <v>0</v>
      </c>
      <c r="BO30" s="28">
        <v>450</v>
      </c>
      <c r="BP30" s="28">
        <v>0</v>
      </c>
      <c r="BQ30" s="28">
        <v>0</v>
      </c>
      <c r="BR30" s="5">
        <v>0</v>
      </c>
      <c r="BS30" s="5">
        <v>0</v>
      </c>
      <c r="BT30" s="29">
        <v>0</v>
      </c>
      <c r="BU30" s="1"/>
      <c r="BV30" s="1"/>
      <c r="BX30"/>
      <c r="BY30"/>
      <c r="BZ30"/>
    </row>
    <row r="31" spans="1:78" x14ac:dyDescent="0.35">
      <c r="A31" s="95" t="s">
        <v>98</v>
      </c>
      <c r="B31" t="s">
        <v>99</v>
      </c>
      <c r="C31" t="s">
        <v>63</v>
      </c>
      <c r="D31" s="2" t="s">
        <v>272</v>
      </c>
      <c r="E31" s="2">
        <v>2</v>
      </c>
      <c r="F31" s="1">
        <v>0</v>
      </c>
      <c r="G31" s="1">
        <v>0</v>
      </c>
      <c r="H31" s="1">
        <v>0</v>
      </c>
      <c r="I31" s="28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28">
        <v>0</v>
      </c>
      <c r="P31" s="1">
        <v>0</v>
      </c>
      <c r="R31" s="1">
        <v>3</v>
      </c>
      <c r="S31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1" s="1">
        <v>3</v>
      </c>
      <c r="U31" s="1">
        <v>2</v>
      </c>
      <c r="V31" s="1">
        <v>3</v>
      </c>
      <c r="W31" s="1">
        <v>3</v>
      </c>
      <c r="Y31" s="1">
        <v>3</v>
      </c>
      <c r="Z31" s="1">
        <v>2</v>
      </c>
      <c r="AA31" s="1">
        <v>0</v>
      </c>
      <c r="AB31" s="1">
        <v>3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3</v>
      </c>
      <c r="AO31" s="1">
        <v>0</v>
      </c>
      <c r="AP31" s="1">
        <v>0</v>
      </c>
      <c r="AQ31" s="1">
        <v>0</v>
      </c>
      <c r="AR31" s="1">
        <v>0</v>
      </c>
      <c r="AS31" s="29">
        <v>0</v>
      </c>
      <c r="AT31" s="29">
        <v>0</v>
      </c>
      <c r="AU31" s="28">
        <v>0</v>
      </c>
      <c r="AV31" s="28">
        <v>0</v>
      </c>
      <c r="AW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H31" s="28">
        <v>0</v>
      </c>
      <c r="BJ31" s="28">
        <v>50</v>
      </c>
      <c r="BK31" s="28">
        <v>483</v>
      </c>
      <c r="BL31" s="28">
        <v>339</v>
      </c>
      <c r="BM31" s="28">
        <v>600</v>
      </c>
      <c r="BN31" s="28">
        <v>0</v>
      </c>
      <c r="BO31" s="28">
        <v>450</v>
      </c>
      <c r="BP31" s="28">
        <v>0</v>
      </c>
      <c r="BQ31" s="28">
        <v>0</v>
      </c>
      <c r="BR31" s="5">
        <v>0</v>
      </c>
      <c r="BS31" s="5">
        <v>0</v>
      </c>
      <c r="BT31" s="29">
        <v>0</v>
      </c>
      <c r="BU31" s="1"/>
      <c r="BV31" s="1"/>
      <c r="BX31"/>
      <c r="BY31"/>
      <c r="BZ31"/>
    </row>
    <row r="32" spans="1:78" x14ac:dyDescent="0.35">
      <c r="A32" s="95" t="s">
        <v>98</v>
      </c>
      <c r="B32" t="s">
        <v>99</v>
      </c>
      <c r="C32" t="s">
        <v>63</v>
      </c>
      <c r="D32" s="2" t="s">
        <v>272</v>
      </c>
      <c r="E32" s="2">
        <v>1</v>
      </c>
      <c r="F32" s="1">
        <v>0</v>
      </c>
      <c r="G32" s="1">
        <v>0</v>
      </c>
      <c r="H32" s="1">
        <v>0</v>
      </c>
      <c r="I32" s="28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28">
        <v>0</v>
      </c>
      <c r="P32" s="1">
        <v>0</v>
      </c>
      <c r="S32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2" s="1">
        <v>3</v>
      </c>
      <c r="U32" s="1">
        <v>2</v>
      </c>
      <c r="V32" s="1">
        <v>3</v>
      </c>
      <c r="W32" s="1">
        <v>3</v>
      </c>
      <c r="Y32" s="1">
        <v>0</v>
      </c>
      <c r="Z32" s="1">
        <v>0</v>
      </c>
      <c r="AA32" s="1">
        <v>0</v>
      </c>
      <c r="AB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4</v>
      </c>
      <c r="AO32" s="1">
        <v>0</v>
      </c>
      <c r="AP32" s="1">
        <v>0</v>
      </c>
      <c r="AQ32" s="1">
        <v>0</v>
      </c>
      <c r="AR32" s="1">
        <v>0</v>
      </c>
      <c r="AS32" s="29">
        <v>0</v>
      </c>
      <c r="AT32" s="29">
        <v>0</v>
      </c>
      <c r="AU32" s="28">
        <v>0</v>
      </c>
      <c r="AV32" s="28">
        <v>0</v>
      </c>
      <c r="AW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H32" s="28">
        <v>0</v>
      </c>
      <c r="BJ32" s="28">
        <v>50</v>
      </c>
      <c r="BK32" s="28">
        <v>483</v>
      </c>
      <c r="BL32" s="28">
        <v>339</v>
      </c>
      <c r="BM32" s="28">
        <v>600</v>
      </c>
      <c r="BN32" s="28">
        <v>0</v>
      </c>
      <c r="BO32" s="28">
        <v>450</v>
      </c>
      <c r="BP32" s="28">
        <v>0</v>
      </c>
      <c r="BQ32" s="28">
        <v>0</v>
      </c>
      <c r="BR32" s="5">
        <v>0</v>
      </c>
      <c r="BS32" s="5">
        <v>0</v>
      </c>
      <c r="BT32" s="29">
        <v>0</v>
      </c>
      <c r="BU32" s="1"/>
      <c r="BV32" s="1"/>
      <c r="BX32"/>
      <c r="BY32"/>
      <c r="BZ32"/>
    </row>
    <row r="33" spans="1:78" x14ac:dyDescent="0.35">
      <c r="A33" s="95" t="s">
        <v>98</v>
      </c>
      <c r="B33" t="s">
        <v>99</v>
      </c>
      <c r="C33" t="s">
        <v>63</v>
      </c>
      <c r="D33" s="2" t="s">
        <v>272</v>
      </c>
      <c r="E33" s="2">
        <v>3</v>
      </c>
      <c r="F33" s="1">
        <v>0</v>
      </c>
      <c r="G33" s="1">
        <v>0</v>
      </c>
      <c r="H33" s="1">
        <v>0</v>
      </c>
      <c r="I33" s="28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28">
        <v>0</v>
      </c>
      <c r="P33" s="1">
        <v>0</v>
      </c>
      <c r="R33" s="1">
        <v>3</v>
      </c>
      <c r="S33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3" s="1">
        <v>3</v>
      </c>
      <c r="U33" s="1">
        <v>0</v>
      </c>
      <c r="V33" s="1">
        <v>3</v>
      </c>
      <c r="W33" s="1">
        <v>3</v>
      </c>
      <c r="Y33" s="1">
        <v>3</v>
      </c>
      <c r="Z33" s="1">
        <v>1</v>
      </c>
      <c r="AA33" s="1">
        <v>0</v>
      </c>
      <c r="AB33" s="1">
        <v>3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5</v>
      </c>
      <c r="AO33" s="1">
        <v>0</v>
      </c>
      <c r="AP33" s="1">
        <v>0</v>
      </c>
      <c r="AQ33" s="1">
        <v>0</v>
      </c>
      <c r="AR33" s="1">
        <v>0</v>
      </c>
      <c r="AS33" s="29">
        <v>0</v>
      </c>
      <c r="AT33" s="29">
        <v>0</v>
      </c>
      <c r="AU33" s="28">
        <v>0</v>
      </c>
      <c r="AV33" s="28">
        <v>0</v>
      </c>
      <c r="AW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H33" s="28">
        <v>0</v>
      </c>
      <c r="BJ33" s="28">
        <v>50</v>
      </c>
      <c r="BK33" s="28">
        <v>483</v>
      </c>
      <c r="BL33" s="28">
        <v>339</v>
      </c>
      <c r="BM33" s="28">
        <v>600</v>
      </c>
      <c r="BN33" s="28">
        <v>0</v>
      </c>
      <c r="BO33" s="28">
        <v>450</v>
      </c>
      <c r="BP33" s="28">
        <v>0</v>
      </c>
      <c r="BQ33" s="28">
        <v>0</v>
      </c>
      <c r="BR33" s="5">
        <v>0</v>
      </c>
      <c r="BS33" s="5">
        <v>0</v>
      </c>
      <c r="BT33" s="29">
        <v>0</v>
      </c>
      <c r="BU33" s="1"/>
      <c r="BV33" s="1"/>
      <c r="BX33"/>
      <c r="BY33"/>
      <c r="BZ33"/>
    </row>
    <row r="34" spans="1:78" x14ac:dyDescent="0.35">
      <c r="A34" s="95" t="s">
        <v>21</v>
      </c>
      <c r="B34" t="s">
        <v>100</v>
      </c>
      <c r="C34" t="s">
        <v>55</v>
      </c>
      <c r="D34" s="2" t="s">
        <v>29</v>
      </c>
      <c r="E34" s="2">
        <v>2</v>
      </c>
      <c r="F34" s="1">
        <v>1.56</v>
      </c>
      <c r="G34" s="1">
        <v>900</v>
      </c>
      <c r="H34" s="1">
        <v>0</v>
      </c>
      <c r="I34" s="28">
        <v>2042.1</v>
      </c>
      <c r="J34" s="1">
        <v>23.4</v>
      </c>
      <c r="K34" s="1">
        <v>4.5</v>
      </c>
      <c r="L34" s="1">
        <v>315</v>
      </c>
      <c r="M34" s="1">
        <v>0</v>
      </c>
      <c r="N34" s="1">
        <v>0</v>
      </c>
      <c r="O34" s="28">
        <v>5039.4799999999996</v>
      </c>
      <c r="P34" s="1">
        <v>1</v>
      </c>
      <c r="R34" s="1">
        <v>3</v>
      </c>
      <c r="S34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4" s="1">
        <v>2</v>
      </c>
      <c r="U34" s="1">
        <v>2</v>
      </c>
      <c r="V34" s="1">
        <v>3</v>
      </c>
      <c r="W34" s="1">
        <v>3</v>
      </c>
      <c r="Y34" s="1">
        <v>3</v>
      </c>
      <c r="Z34" s="1">
        <v>1</v>
      </c>
      <c r="AA34" s="1">
        <v>0</v>
      </c>
      <c r="AB34" s="1">
        <v>3</v>
      </c>
      <c r="AD34" s="1">
        <v>400</v>
      </c>
      <c r="AE34" s="1">
        <v>0</v>
      </c>
      <c r="AF34" s="1">
        <v>0</v>
      </c>
      <c r="AG34" s="1">
        <v>400</v>
      </c>
      <c r="AH34" s="1">
        <v>2</v>
      </c>
      <c r="AI34" s="1">
        <v>2</v>
      </c>
      <c r="AJ34" s="1">
        <v>400</v>
      </c>
      <c r="AK34" s="1">
        <v>0</v>
      </c>
      <c r="AL34" s="1">
        <v>0</v>
      </c>
      <c r="AM34" s="1">
        <v>75</v>
      </c>
      <c r="AN34" s="1">
        <v>1</v>
      </c>
      <c r="AO34" s="1">
        <v>4</v>
      </c>
      <c r="AP34" s="1">
        <v>22</v>
      </c>
      <c r="AQ34" s="1">
        <v>8</v>
      </c>
      <c r="AR34" s="1">
        <v>20.96</v>
      </c>
      <c r="AS34" s="29">
        <v>858</v>
      </c>
      <c r="AT34" s="29">
        <v>42</v>
      </c>
      <c r="AU34" s="28">
        <v>363.79199999999997</v>
      </c>
      <c r="AV34" s="28">
        <v>777.6</v>
      </c>
      <c r="AW34" s="28">
        <v>147</v>
      </c>
      <c r="AY34" s="28">
        <v>110.44799999999999</v>
      </c>
      <c r="AZ34" s="28">
        <v>858</v>
      </c>
      <c r="BA34" s="28">
        <v>900</v>
      </c>
      <c r="BB34" s="28">
        <v>936</v>
      </c>
      <c r="BC34" s="28">
        <v>936</v>
      </c>
      <c r="BD34" s="28">
        <v>0</v>
      </c>
      <c r="BE34" s="28">
        <v>105</v>
      </c>
      <c r="BF34" s="28">
        <v>429</v>
      </c>
      <c r="BH34" s="28">
        <v>156</v>
      </c>
      <c r="BJ34" s="28">
        <v>50</v>
      </c>
      <c r="BK34" s="28">
        <v>483</v>
      </c>
      <c r="BL34" s="28">
        <v>339</v>
      </c>
      <c r="BM34" s="28">
        <v>600</v>
      </c>
      <c r="BN34" s="28">
        <v>2250</v>
      </c>
      <c r="BO34" s="28">
        <v>450</v>
      </c>
      <c r="BP34" s="28">
        <v>1497.6</v>
      </c>
      <c r="BQ34" s="28">
        <v>1397.7600000000002</v>
      </c>
      <c r="BR34" s="5">
        <v>12786.2</v>
      </c>
      <c r="BS34" s="5">
        <v>6589.44</v>
      </c>
      <c r="BT34" s="29">
        <v>51.53556177754141</v>
      </c>
      <c r="BU34" s="1"/>
      <c r="BV34" s="1"/>
      <c r="BX34"/>
      <c r="BY34"/>
      <c r="BZ34"/>
    </row>
    <row r="35" spans="1:78" x14ac:dyDescent="0.35">
      <c r="A35" s="95" t="s">
        <v>21</v>
      </c>
      <c r="B35" t="s">
        <v>100</v>
      </c>
      <c r="C35" t="s">
        <v>55</v>
      </c>
      <c r="D35" s="2" t="s">
        <v>29</v>
      </c>
      <c r="E35" s="2">
        <v>1</v>
      </c>
      <c r="F35" s="1">
        <v>2.77</v>
      </c>
      <c r="G35" s="1">
        <v>1600</v>
      </c>
      <c r="H35" s="1">
        <v>0</v>
      </c>
      <c r="I35" s="28">
        <v>3626.04</v>
      </c>
      <c r="J35" s="1">
        <v>41.55</v>
      </c>
      <c r="K35" s="1">
        <v>8</v>
      </c>
      <c r="L35" s="1">
        <v>560</v>
      </c>
      <c r="M35" s="1">
        <v>22</v>
      </c>
      <c r="N35" s="1">
        <v>0</v>
      </c>
      <c r="O35" s="28">
        <v>12628.07</v>
      </c>
      <c r="P35" s="1">
        <v>1</v>
      </c>
      <c r="R35" s="1">
        <v>3</v>
      </c>
      <c r="S35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5" s="1">
        <v>2</v>
      </c>
      <c r="U35" s="1">
        <v>1</v>
      </c>
      <c r="V35" s="1">
        <v>3</v>
      </c>
      <c r="W35" s="1">
        <v>3</v>
      </c>
      <c r="Y35" s="1">
        <v>3</v>
      </c>
      <c r="Z35" s="1">
        <v>0</v>
      </c>
      <c r="AA35" s="1">
        <v>0</v>
      </c>
      <c r="AB35" s="1">
        <v>3</v>
      </c>
      <c r="AD35" s="1">
        <v>600</v>
      </c>
      <c r="AE35" s="1">
        <v>600</v>
      </c>
      <c r="AF35" s="1">
        <v>0</v>
      </c>
      <c r="AG35" s="1">
        <v>600</v>
      </c>
      <c r="AH35" s="1">
        <v>2</v>
      </c>
      <c r="AI35" s="1">
        <v>2</v>
      </c>
      <c r="AJ35" s="1">
        <v>600</v>
      </c>
      <c r="AK35" s="1">
        <v>0</v>
      </c>
      <c r="AL35" s="1">
        <v>0</v>
      </c>
      <c r="AM35" s="1">
        <v>75</v>
      </c>
      <c r="AN35" s="1">
        <v>2</v>
      </c>
      <c r="AO35" s="1">
        <v>4</v>
      </c>
      <c r="AP35" s="1">
        <v>9</v>
      </c>
      <c r="AQ35" s="1">
        <v>3</v>
      </c>
      <c r="AR35" s="1">
        <v>18.41</v>
      </c>
      <c r="AS35" s="29">
        <v>623.25</v>
      </c>
      <c r="AT35" s="29">
        <v>976.75</v>
      </c>
      <c r="AU35" s="28">
        <v>264.25799999999998</v>
      </c>
      <c r="AV35" s="28">
        <v>1382.4</v>
      </c>
      <c r="AW35" s="28">
        <v>3418.625</v>
      </c>
      <c r="AY35" s="28">
        <v>196.11599999999999</v>
      </c>
      <c r="AZ35" s="28">
        <v>623.25</v>
      </c>
      <c r="BA35" s="28">
        <v>1600</v>
      </c>
      <c r="BB35" s="28">
        <v>1662</v>
      </c>
      <c r="BC35" s="28">
        <v>1662</v>
      </c>
      <c r="BD35" s="28">
        <v>0</v>
      </c>
      <c r="BE35" s="28">
        <v>2441.875</v>
      </c>
      <c r="BF35" s="28">
        <v>311.625</v>
      </c>
      <c r="BH35" s="28">
        <v>277</v>
      </c>
      <c r="BJ35" s="28">
        <v>50</v>
      </c>
      <c r="BK35" s="28">
        <v>483</v>
      </c>
      <c r="BL35" s="28">
        <v>339</v>
      </c>
      <c r="BM35" s="28">
        <v>600</v>
      </c>
      <c r="BN35" s="28">
        <v>2250</v>
      </c>
      <c r="BO35" s="28">
        <v>450</v>
      </c>
      <c r="BP35" s="28">
        <v>2659.2</v>
      </c>
      <c r="BQ35" s="28">
        <v>2481.92</v>
      </c>
      <c r="BR35" s="5">
        <v>23152.269</v>
      </c>
      <c r="BS35" s="5">
        <v>11700.48</v>
      </c>
      <c r="BT35" s="29">
        <v>50.537076949131851</v>
      </c>
      <c r="BU35" s="1"/>
      <c r="BV35" s="1"/>
      <c r="BX35"/>
      <c r="BY35"/>
      <c r="BZ35"/>
    </row>
    <row r="36" spans="1:78" x14ac:dyDescent="0.35">
      <c r="A36" s="95" t="s">
        <v>101</v>
      </c>
      <c r="B36" t="s">
        <v>102</v>
      </c>
      <c r="C36" t="s">
        <v>73</v>
      </c>
      <c r="D36" s="2" t="s">
        <v>272</v>
      </c>
      <c r="E36" s="2">
        <v>1</v>
      </c>
      <c r="F36" s="1">
        <v>0</v>
      </c>
      <c r="G36" s="1">
        <v>0</v>
      </c>
      <c r="H36" s="1">
        <v>0</v>
      </c>
      <c r="I36" s="28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28">
        <v>0</v>
      </c>
      <c r="P36" s="1">
        <v>0</v>
      </c>
      <c r="R36" s="1">
        <v>2</v>
      </c>
      <c r="S36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6" s="1">
        <v>3</v>
      </c>
      <c r="U36" s="1">
        <v>1</v>
      </c>
      <c r="V36" s="1">
        <v>3</v>
      </c>
      <c r="W36" s="1">
        <v>2</v>
      </c>
      <c r="Y36" s="1">
        <v>3</v>
      </c>
      <c r="Z36" s="1">
        <v>2</v>
      </c>
      <c r="AA36" s="1">
        <v>0</v>
      </c>
      <c r="AB36" s="1">
        <v>3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1</v>
      </c>
      <c r="AO36" s="1">
        <v>0</v>
      </c>
      <c r="AP36" s="1">
        <v>0</v>
      </c>
      <c r="AQ36" s="1">
        <v>0</v>
      </c>
      <c r="AR36" s="1">
        <v>0</v>
      </c>
      <c r="AS36" s="29">
        <v>0</v>
      </c>
      <c r="AT36" s="29">
        <v>0</v>
      </c>
      <c r="AU36" s="28">
        <v>0</v>
      </c>
      <c r="AV36" s="28">
        <v>0</v>
      </c>
      <c r="AW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H36" s="28">
        <v>0</v>
      </c>
      <c r="BJ36" s="28">
        <v>50</v>
      </c>
      <c r="BK36" s="28">
        <v>483</v>
      </c>
      <c r="BL36" s="28">
        <v>339</v>
      </c>
      <c r="BM36" s="28">
        <v>600</v>
      </c>
      <c r="BN36" s="28">
        <v>0</v>
      </c>
      <c r="BO36" s="28">
        <v>450</v>
      </c>
      <c r="BP36" s="28">
        <v>0</v>
      </c>
      <c r="BQ36" s="28">
        <v>0</v>
      </c>
      <c r="BR36" s="5">
        <v>0</v>
      </c>
      <c r="BS36" s="5">
        <v>0</v>
      </c>
      <c r="BT36" s="29">
        <v>0</v>
      </c>
      <c r="BU36" s="1"/>
      <c r="BV36" s="1"/>
      <c r="BX36"/>
      <c r="BY36"/>
      <c r="BZ36"/>
    </row>
    <row r="37" spans="1:78" x14ac:dyDescent="0.35">
      <c r="A37" s="95" t="s">
        <v>103</v>
      </c>
      <c r="B37" t="s">
        <v>104</v>
      </c>
      <c r="C37" t="s">
        <v>73</v>
      </c>
      <c r="D37" s="2" t="s">
        <v>272</v>
      </c>
      <c r="E37" s="2">
        <v>1</v>
      </c>
      <c r="F37" s="1">
        <v>0</v>
      </c>
      <c r="G37" s="1"/>
      <c r="H37" s="1"/>
      <c r="I37" s="28"/>
      <c r="J37" s="1"/>
      <c r="K37" s="1"/>
      <c r="L37" s="1"/>
      <c r="O37" s="28"/>
      <c r="R37" s="1">
        <v>2</v>
      </c>
      <c r="S37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7" s="1">
        <v>2</v>
      </c>
      <c r="U37" s="1">
        <v>3</v>
      </c>
      <c r="V37" s="1">
        <v>3</v>
      </c>
      <c r="W37" s="1">
        <v>2</v>
      </c>
      <c r="Y37" s="1">
        <v>3</v>
      </c>
      <c r="Z37" s="1">
        <v>1</v>
      </c>
      <c r="AA37" s="1">
        <v>0</v>
      </c>
      <c r="AB37" s="1">
        <v>3</v>
      </c>
      <c r="AN37" s="1">
        <v>1</v>
      </c>
      <c r="AS37" s="29">
        <v>0</v>
      </c>
      <c r="AT37" s="29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B37" s="28">
        <v>0</v>
      </c>
      <c r="BC37" s="28">
        <v>0</v>
      </c>
      <c r="BE37" s="28">
        <v>0</v>
      </c>
      <c r="BF37" s="28">
        <v>0</v>
      </c>
      <c r="BG37" s="28" t="s">
        <v>272</v>
      </c>
      <c r="BH37" s="28">
        <v>0</v>
      </c>
      <c r="BI37" s="28">
        <v>0</v>
      </c>
      <c r="BJ37" s="28">
        <v>50</v>
      </c>
      <c r="BK37" s="28">
        <v>483</v>
      </c>
      <c r="BL37" s="28">
        <v>339</v>
      </c>
      <c r="BM37" s="28">
        <v>600</v>
      </c>
      <c r="BO37" s="28">
        <v>450</v>
      </c>
      <c r="BP37" s="28">
        <v>0</v>
      </c>
      <c r="BQ37" s="28">
        <v>0</v>
      </c>
      <c r="BR37" s="5">
        <v>1922</v>
      </c>
      <c r="BS37" s="5">
        <v>0</v>
      </c>
      <c r="BT37" s="29">
        <v>0</v>
      </c>
      <c r="BU37" s="1"/>
      <c r="BV37" s="1"/>
      <c r="BX37"/>
      <c r="BY37"/>
      <c r="BZ37"/>
    </row>
    <row r="38" spans="1:78" x14ac:dyDescent="0.35">
      <c r="A38" s="95" t="s">
        <v>22</v>
      </c>
      <c r="B38" t="s">
        <v>105</v>
      </c>
      <c r="C38" t="s">
        <v>55</v>
      </c>
      <c r="D38" s="2" t="s">
        <v>29</v>
      </c>
      <c r="E38" s="2">
        <v>1</v>
      </c>
      <c r="F38" s="1">
        <v>0.216</v>
      </c>
      <c r="G38" s="1">
        <v>131</v>
      </c>
      <c r="H38" s="1">
        <v>171.10400000000001</v>
      </c>
      <c r="I38" s="28">
        <v>301.11</v>
      </c>
      <c r="J38" s="1">
        <v>3.3</v>
      </c>
      <c r="K38" s="1">
        <v>0.65500000000000003</v>
      </c>
      <c r="L38" s="1">
        <v>45.85</v>
      </c>
      <c r="M38" s="1">
        <v>25</v>
      </c>
      <c r="N38" s="1">
        <v>0</v>
      </c>
      <c r="O38" s="28">
        <v>6622.47</v>
      </c>
      <c r="P38" s="1">
        <v>1</v>
      </c>
      <c r="R38" s="1">
        <v>3</v>
      </c>
      <c r="S38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38" s="1">
        <v>3</v>
      </c>
      <c r="U38" s="1">
        <v>0</v>
      </c>
      <c r="V38" s="1">
        <v>3</v>
      </c>
      <c r="W38" s="1">
        <v>3</v>
      </c>
      <c r="Y38" s="1">
        <v>0</v>
      </c>
      <c r="Z38" s="1">
        <v>0</v>
      </c>
      <c r="AA38" s="1">
        <v>0</v>
      </c>
      <c r="AB38" s="1">
        <v>0</v>
      </c>
      <c r="AD38" s="1">
        <v>20</v>
      </c>
      <c r="AE38" s="1">
        <v>111</v>
      </c>
      <c r="AF38" s="1">
        <v>111</v>
      </c>
      <c r="AG38" s="1">
        <v>131</v>
      </c>
      <c r="AH38" s="1">
        <v>2</v>
      </c>
      <c r="AI38" s="1">
        <v>2</v>
      </c>
      <c r="AJ38" s="1">
        <v>20</v>
      </c>
      <c r="AK38" s="1">
        <v>0</v>
      </c>
      <c r="AL38" s="1">
        <v>75</v>
      </c>
      <c r="AM38" s="1">
        <v>30</v>
      </c>
      <c r="AN38" s="1">
        <v>1</v>
      </c>
      <c r="AO38" s="1">
        <v>2</v>
      </c>
      <c r="AP38" s="1">
        <v>11</v>
      </c>
      <c r="AQ38" s="1">
        <v>7</v>
      </c>
      <c r="AR38" s="1">
        <v>17.37</v>
      </c>
      <c r="AS38" s="29">
        <v>118.8</v>
      </c>
      <c r="AT38" s="29">
        <v>12.200000000000003</v>
      </c>
      <c r="AU38" s="28">
        <v>50.371199999999995</v>
      </c>
      <c r="AV38" s="28">
        <v>113.184</v>
      </c>
      <c r="AW38" s="28">
        <v>42.70000000000001</v>
      </c>
      <c r="AY38" s="28">
        <v>15.2928</v>
      </c>
      <c r="AZ38" s="28">
        <v>118.8</v>
      </c>
      <c r="BA38" s="28">
        <v>131</v>
      </c>
      <c r="BB38" s="28">
        <v>129.6</v>
      </c>
      <c r="BC38" s="28">
        <v>129.6</v>
      </c>
      <c r="BD38" s="28">
        <v>0</v>
      </c>
      <c r="BE38" s="28">
        <v>30.500000000000007</v>
      </c>
      <c r="BF38" s="28">
        <v>59.4</v>
      </c>
      <c r="BH38" s="28">
        <v>21.6</v>
      </c>
      <c r="BJ38" s="28">
        <v>50</v>
      </c>
      <c r="BK38" s="28">
        <v>483</v>
      </c>
      <c r="BL38" s="28">
        <v>339</v>
      </c>
      <c r="BM38" s="28">
        <v>600</v>
      </c>
      <c r="BN38" s="28">
        <v>900</v>
      </c>
      <c r="BO38" s="28">
        <v>450</v>
      </c>
      <c r="BP38" s="28">
        <v>207.36</v>
      </c>
      <c r="BQ38" s="28">
        <v>193.53600000000003</v>
      </c>
      <c r="BR38" s="5">
        <v>4064.944</v>
      </c>
      <c r="BS38" s="5">
        <v>912.38400000000001</v>
      </c>
      <c r="BT38" s="29">
        <v>22.445180056601025</v>
      </c>
      <c r="BU38" s="1"/>
      <c r="BV38" s="1"/>
      <c r="BX38"/>
      <c r="BY38"/>
      <c r="BZ38"/>
    </row>
    <row r="39" spans="1:78" x14ac:dyDescent="0.35">
      <c r="A39" s="95" t="s">
        <v>22</v>
      </c>
      <c r="B39" t="s">
        <v>105</v>
      </c>
      <c r="C39" t="s">
        <v>55</v>
      </c>
      <c r="D39" s="2" t="s">
        <v>29</v>
      </c>
      <c r="E39" s="2">
        <v>4</v>
      </c>
      <c r="F39" s="1">
        <v>0.153</v>
      </c>
      <c r="G39" s="1">
        <v>75</v>
      </c>
      <c r="H39" s="1">
        <v>35.311999999999998</v>
      </c>
      <c r="I39" s="28">
        <v>205.3</v>
      </c>
      <c r="J39" s="1">
        <v>2.25</v>
      </c>
      <c r="K39" s="1">
        <v>0.375</v>
      </c>
      <c r="L39" s="1">
        <v>26.25</v>
      </c>
      <c r="M39" s="1">
        <v>0</v>
      </c>
      <c r="N39" s="1">
        <v>0</v>
      </c>
      <c r="O39" s="28">
        <v>785.17</v>
      </c>
      <c r="P39" s="1">
        <v>1</v>
      </c>
      <c r="R39" s="1">
        <v>2</v>
      </c>
      <c r="S39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11.65296</v>
      </c>
      <c r="T39" s="1">
        <v>2</v>
      </c>
      <c r="U39" s="1">
        <v>0</v>
      </c>
      <c r="V39" s="1">
        <v>3</v>
      </c>
      <c r="W39" s="1">
        <v>3</v>
      </c>
      <c r="Y39" s="1">
        <v>0</v>
      </c>
      <c r="Z39" s="1">
        <v>0</v>
      </c>
      <c r="AA39" s="1">
        <v>0</v>
      </c>
      <c r="AB39" s="1">
        <v>3</v>
      </c>
      <c r="AD39" s="1">
        <v>40</v>
      </c>
      <c r="AE39" s="1">
        <v>35</v>
      </c>
      <c r="AF39" s="1">
        <v>35</v>
      </c>
      <c r="AG39" s="1">
        <v>75</v>
      </c>
      <c r="AH39" s="1">
        <v>2</v>
      </c>
      <c r="AI39" s="1">
        <v>2</v>
      </c>
      <c r="AJ39" s="1">
        <v>40</v>
      </c>
      <c r="AK39" s="1">
        <v>0</v>
      </c>
      <c r="AL39" s="1">
        <v>30</v>
      </c>
      <c r="AM39" s="1">
        <v>30</v>
      </c>
      <c r="AN39" s="1">
        <v>2</v>
      </c>
      <c r="AO39" s="1">
        <v>2</v>
      </c>
      <c r="AP39" s="1">
        <v>4</v>
      </c>
      <c r="AQ39" s="1">
        <v>2</v>
      </c>
      <c r="AR39" s="1">
        <v>4.42</v>
      </c>
      <c r="AS39" s="29">
        <v>30.599999999999998</v>
      </c>
      <c r="AT39" s="29">
        <v>44.400000000000006</v>
      </c>
      <c r="AU39" s="28">
        <v>12.974399999999999</v>
      </c>
      <c r="AV39" s="28">
        <v>64.8</v>
      </c>
      <c r="AW39" s="28">
        <v>155.40000000000003</v>
      </c>
      <c r="AY39" s="28">
        <v>10.8324</v>
      </c>
      <c r="AZ39" s="28">
        <v>30.599999999999998</v>
      </c>
      <c r="BA39" s="28">
        <v>75</v>
      </c>
      <c r="BB39" s="28">
        <v>91.8</v>
      </c>
      <c r="BC39" s="28">
        <v>91.8</v>
      </c>
      <c r="BD39" s="28">
        <v>233.0592</v>
      </c>
      <c r="BE39" s="28">
        <v>111.00000000000001</v>
      </c>
      <c r="BF39" s="28">
        <v>15.299999999999999</v>
      </c>
      <c r="BH39" s="28">
        <v>15.299999999999999</v>
      </c>
      <c r="BJ39" s="28">
        <v>50</v>
      </c>
      <c r="BK39" s="28">
        <v>483</v>
      </c>
      <c r="BL39" s="28">
        <v>339</v>
      </c>
      <c r="BM39" s="28">
        <v>600</v>
      </c>
      <c r="BN39" s="28">
        <v>900</v>
      </c>
      <c r="BO39" s="28">
        <v>450</v>
      </c>
      <c r="BP39" s="28">
        <v>146.88</v>
      </c>
      <c r="BQ39" s="28">
        <v>137.08799999999999</v>
      </c>
      <c r="BR39" s="5">
        <v>4013.8340000000003</v>
      </c>
      <c r="BS39" s="5">
        <v>646.27200000000005</v>
      </c>
      <c r="BT39" s="29">
        <v>16.101114296206568</v>
      </c>
      <c r="BU39" s="1"/>
      <c r="BV39" s="1"/>
      <c r="BX39"/>
      <c r="BY39"/>
      <c r="BZ39"/>
    </row>
    <row r="40" spans="1:78" x14ac:dyDescent="0.35">
      <c r="A40" s="95" t="s">
        <v>22</v>
      </c>
      <c r="B40" t="s">
        <v>105</v>
      </c>
      <c r="C40" t="s">
        <v>55</v>
      </c>
      <c r="D40" s="2" t="s">
        <v>29</v>
      </c>
      <c r="E40" s="2">
        <v>2</v>
      </c>
      <c r="F40" s="1">
        <v>0.114</v>
      </c>
      <c r="G40" s="1">
        <v>69</v>
      </c>
      <c r="H40" s="1">
        <v>150.15700000000001</v>
      </c>
      <c r="I40" s="28">
        <v>150.55000000000001</v>
      </c>
      <c r="J40" s="1">
        <v>1.65</v>
      </c>
      <c r="K40" s="1">
        <v>0.34499999999999997</v>
      </c>
      <c r="L40" s="1">
        <v>24.15</v>
      </c>
      <c r="M40" s="1">
        <v>0</v>
      </c>
      <c r="N40" s="1">
        <v>0</v>
      </c>
      <c r="O40" s="28">
        <v>1729.8</v>
      </c>
      <c r="P40" s="1">
        <v>1</v>
      </c>
      <c r="R40" s="1">
        <v>1</v>
      </c>
      <c r="S40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120.12560000000002</v>
      </c>
      <c r="T40" s="1">
        <v>3</v>
      </c>
      <c r="U40" s="1">
        <v>0</v>
      </c>
      <c r="V40" s="1">
        <v>3</v>
      </c>
      <c r="W40" s="1">
        <v>3</v>
      </c>
      <c r="Y40" s="1">
        <v>3</v>
      </c>
      <c r="Z40" s="1">
        <v>1</v>
      </c>
      <c r="AA40" s="1">
        <v>0</v>
      </c>
      <c r="AB40" s="1">
        <v>3</v>
      </c>
      <c r="AD40" s="1">
        <v>0</v>
      </c>
      <c r="AE40" s="1">
        <v>69</v>
      </c>
      <c r="AF40" s="1">
        <v>69</v>
      </c>
      <c r="AG40" s="1">
        <v>69</v>
      </c>
      <c r="AH40" s="1">
        <v>2</v>
      </c>
      <c r="AI40" s="1">
        <v>2</v>
      </c>
      <c r="AJ40" s="1">
        <v>0</v>
      </c>
      <c r="AK40" s="1">
        <v>0</v>
      </c>
      <c r="AL40" s="1">
        <v>75</v>
      </c>
      <c r="AM40" s="1">
        <v>30</v>
      </c>
      <c r="AN40" s="1">
        <v>3</v>
      </c>
      <c r="AO40" s="1">
        <v>2</v>
      </c>
      <c r="AP40" s="1">
        <v>13</v>
      </c>
      <c r="AQ40" s="1">
        <v>8</v>
      </c>
      <c r="AR40" s="1">
        <v>15.48</v>
      </c>
      <c r="AS40" s="29">
        <v>74.099999999999994</v>
      </c>
      <c r="AT40" s="29">
        <v>0</v>
      </c>
      <c r="AU40" s="28">
        <v>31.418399999999998</v>
      </c>
      <c r="AV40" s="28">
        <v>59.616</v>
      </c>
      <c r="AW40" s="28">
        <v>0</v>
      </c>
      <c r="AY40" s="28">
        <v>8.0711999999999993</v>
      </c>
      <c r="AZ40" s="28">
        <v>74.099999999999994</v>
      </c>
      <c r="BA40" s="28">
        <v>69</v>
      </c>
      <c r="BB40" s="28">
        <v>68.400000000000006</v>
      </c>
      <c r="BC40" s="28">
        <v>68.400000000000006</v>
      </c>
      <c r="BD40" s="28">
        <v>2402.5120000000006</v>
      </c>
      <c r="BE40" s="28">
        <v>0</v>
      </c>
      <c r="BF40" s="28">
        <v>37.049999999999997</v>
      </c>
      <c r="BH40" s="28">
        <v>11.4</v>
      </c>
      <c r="BJ40" s="28">
        <v>50</v>
      </c>
      <c r="BK40" s="28">
        <v>483</v>
      </c>
      <c r="BL40" s="28">
        <v>339</v>
      </c>
      <c r="BM40" s="28">
        <v>600</v>
      </c>
      <c r="BN40" s="28">
        <v>900</v>
      </c>
      <c r="BO40" s="28">
        <v>450</v>
      </c>
      <c r="BP40" s="28">
        <v>109.44</v>
      </c>
      <c r="BQ40" s="28">
        <v>102.14400000000002</v>
      </c>
      <c r="BR40" s="5">
        <v>5863.5516000000007</v>
      </c>
      <c r="BS40" s="5">
        <v>481.536</v>
      </c>
      <c r="BT40" s="29">
        <v>8.212360576821732</v>
      </c>
      <c r="BU40" s="1"/>
      <c r="BV40" s="1"/>
      <c r="BX40"/>
      <c r="BY40"/>
      <c r="BZ40"/>
    </row>
    <row r="41" spans="1:78" x14ac:dyDescent="0.35">
      <c r="A41" s="95" t="s">
        <v>22</v>
      </c>
      <c r="B41" t="s">
        <v>105</v>
      </c>
      <c r="C41" t="s">
        <v>55</v>
      </c>
      <c r="D41" s="2" t="s">
        <v>29</v>
      </c>
      <c r="E41" s="2">
        <v>3</v>
      </c>
      <c r="F41" s="1">
        <v>0.184</v>
      </c>
      <c r="G41" s="1">
        <v>112</v>
      </c>
      <c r="H41" s="1">
        <v>94.504999999999995</v>
      </c>
      <c r="I41" s="28">
        <v>246.36</v>
      </c>
      <c r="J41" s="1">
        <v>2.7</v>
      </c>
      <c r="K41" s="1">
        <v>0.56000000000000005</v>
      </c>
      <c r="L41" s="1">
        <v>39.200000000000003</v>
      </c>
      <c r="M41" s="1">
        <v>0</v>
      </c>
      <c r="N41" s="1">
        <v>0</v>
      </c>
      <c r="O41" s="28">
        <v>1477.69</v>
      </c>
      <c r="P41" s="1">
        <v>1</v>
      </c>
      <c r="R41" s="1">
        <v>1</v>
      </c>
      <c r="S41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75.603999999999999</v>
      </c>
      <c r="T41" s="1">
        <v>3</v>
      </c>
      <c r="U41" s="1">
        <v>0</v>
      </c>
      <c r="V41" s="1">
        <v>3</v>
      </c>
      <c r="W41" s="1">
        <v>2</v>
      </c>
      <c r="Y41" s="1">
        <v>0</v>
      </c>
      <c r="Z41" s="1">
        <v>1</v>
      </c>
      <c r="AA41" s="1">
        <v>0</v>
      </c>
      <c r="AB41" s="1">
        <v>3</v>
      </c>
      <c r="AD41" s="1">
        <v>0</v>
      </c>
      <c r="AE41" s="1">
        <v>112</v>
      </c>
      <c r="AF41" s="1">
        <v>112</v>
      </c>
      <c r="AG41" s="1">
        <v>112</v>
      </c>
      <c r="AH41" s="1">
        <v>2</v>
      </c>
      <c r="AI41" s="1">
        <v>2</v>
      </c>
      <c r="AJ41" s="1">
        <v>0</v>
      </c>
      <c r="AK41" s="1">
        <v>0</v>
      </c>
      <c r="AL41" s="1">
        <v>45</v>
      </c>
      <c r="AM41" s="1">
        <v>30</v>
      </c>
      <c r="AN41" s="1">
        <v>4</v>
      </c>
      <c r="AO41" s="1">
        <v>2</v>
      </c>
      <c r="AP41" s="1">
        <v>11</v>
      </c>
      <c r="AQ41" s="1">
        <v>6</v>
      </c>
      <c r="AR41" s="1">
        <v>19.100000000000001</v>
      </c>
      <c r="AS41" s="29">
        <v>101.2</v>
      </c>
      <c r="AT41" s="29">
        <v>10.799999999999997</v>
      </c>
      <c r="AU41" s="28">
        <v>42.908799999999999</v>
      </c>
      <c r="AV41" s="28">
        <v>96.768000000000001</v>
      </c>
      <c r="AW41" s="28">
        <v>37.79999999999999</v>
      </c>
      <c r="AY41" s="28">
        <v>13.027199999999999</v>
      </c>
      <c r="AZ41" s="28">
        <v>101.2</v>
      </c>
      <c r="BA41" s="28">
        <v>112</v>
      </c>
      <c r="BB41" s="28">
        <v>110.39999999999999</v>
      </c>
      <c r="BC41" s="28">
        <v>110.39999999999999</v>
      </c>
      <c r="BD41" s="28">
        <v>1512.08</v>
      </c>
      <c r="BE41" s="28">
        <v>26.999999999999993</v>
      </c>
      <c r="BF41" s="28">
        <v>50.6</v>
      </c>
      <c r="BH41" s="28">
        <v>18.399999999999999</v>
      </c>
      <c r="BJ41" s="28">
        <v>50</v>
      </c>
      <c r="BK41" s="28">
        <v>483</v>
      </c>
      <c r="BL41" s="28">
        <v>339</v>
      </c>
      <c r="BM41" s="28">
        <v>600</v>
      </c>
      <c r="BN41" s="28">
        <v>900</v>
      </c>
      <c r="BO41" s="28">
        <v>450</v>
      </c>
      <c r="BP41" s="28">
        <v>176.64</v>
      </c>
      <c r="BQ41" s="28">
        <v>164.864</v>
      </c>
      <c r="BR41" s="5">
        <v>5396.0879999999997</v>
      </c>
      <c r="BS41" s="5">
        <v>777.21600000000001</v>
      </c>
      <c r="BT41" s="29">
        <v>14.403323296432529</v>
      </c>
      <c r="BU41" s="1"/>
      <c r="BV41" s="1"/>
      <c r="BX41"/>
      <c r="BY41"/>
      <c r="BZ41"/>
    </row>
    <row r="42" spans="1:78" x14ac:dyDescent="0.35">
      <c r="A42" s="95" t="s">
        <v>22</v>
      </c>
      <c r="B42" t="s">
        <v>105</v>
      </c>
      <c r="C42" t="s">
        <v>55</v>
      </c>
      <c r="D42" s="2" t="s">
        <v>29</v>
      </c>
      <c r="E42" s="2">
        <v>6</v>
      </c>
      <c r="F42" s="1">
        <v>0.17100000000000001</v>
      </c>
      <c r="G42" s="1">
        <v>106</v>
      </c>
      <c r="H42" s="1">
        <v>127.64700000000001</v>
      </c>
      <c r="I42" s="28">
        <v>232.68</v>
      </c>
      <c r="J42" s="1">
        <v>2.5499999999999998</v>
      </c>
      <c r="K42" s="1">
        <v>0.53</v>
      </c>
      <c r="L42" s="1">
        <v>37.1</v>
      </c>
      <c r="M42" s="1">
        <v>0</v>
      </c>
      <c r="N42" s="1">
        <v>0</v>
      </c>
      <c r="O42" s="28">
        <v>1739.0900000000001</v>
      </c>
      <c r="P42" s="1">
        <v>1</v>
      </c>
      <c r="R42" s="1">
        <v>1</v>
      </c>
      <c r="S42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102.11760000000001</v>
      </c>
      <c r="T42" s="1">
        <v>2</v>
      </c>
      <c r="U42" s="1">
        <v>0</v>
      </c>
      <c r="V42" s="1">
        <v>3</v>
      </c>
      <c r="W42" s="1">
        <v>3</v>
      </c>
      <c r="Y42" s="1">
        <v>3</v>
      </c>
      <c r="Z42" s="1">
        <v>2</v>
      </c>
      <c r="AA42" s="1">
        <v>0</v>
      </c>
      <c r="AB42" s="1">
        <v>3</v>
      </c>
      <c r="AD42" s="1">
        <v>0</v>
      </c>
      <c r="AE42" s="1">
        <v>106</v>
      </c>
      <c r="AF42" s="1">
        <v>106</v>
      </c>
      <c r="AG42" s="1">
        <v>106</v>
      </c>
      <c r="AH42" s="1">
        <v>2</v>
      </c>
      <c r="AI42" s="1">
        <v>2</v>
      </c>
      <c r="AJ42" s="1">
        <v>0</v>
      </c>
      <c r="AK42" s="1">
        <v>0</v>
      </c>
      <c r="AL42" s="1">
        <v>65</v>
      </c>
      <c r="AM42" s="1">
        <v>30</v>
      </c>
      <c r="AN42" s="1">
        <v>5</v>
      </c>
      <c r="AO42" s="1">
        <v>2</v>
      </c>
      <c r="AP42" s="1">
        <v>20</v>
      </c>
      <c r="AQ42" s="1">
        <v>7</v>
      </c>
      <c r="AR42" s="1">
        <v>5.68</v>
      </c>
      <c r="AS42" s="29">
        <v>171.00000000000003</v>
      </c>
      <c r="AT42" s="29">
        <v>0</v>
      </c>
      <c r="AU42" s="28">
        <v>72.504000000000005</v>
      </c>
      <c r="AV42" s="28">
        <v>91.584000000000003</v>
      </c>
      <c r="AW42" s="28">
        <v>0</v>
      </c>
      <c r="AY42" s="28">
        <v>12.1068</v>
      </c>
      <c r="AZ42" s="28">
        <v>171.00000000000003</v>
      </c>
      <c r="BA42" s="28">
        <v>106</v>
      </c>
      <c r="BB42" s="28">
        <v>102.60000000000001</v>
      </c>
      <c r="BC42" s="28">
        <v>102.60000000000001</v>
      </c>
      <c r="BD42" s="28">
        <v>2042.3520000000003</v>
      </c>
      <c r="BE42" s="28">
        <v>0</v>
      </c>
      <c r="BF42" s="28">
        <v>85.500000000000014</v>
      </c>
      <c r="BH42" s="28">
        <v>17.100000000000001</v>
      </c>
      <c r="BJ42" s="28">
        <v>50</v>
      </c>
      <c r="BK42" s="28">
        <v>483</v>
      </c>
      <c r="BL42" s="28">
        <v>339</v>
      </c>
      <c r="BM42" s="28">
        <v>600</v>
      </c>
      <c r="BN42" s="28">
        <v>900</v>
      </c>
      <c r="BO42" s="28">
        <v>450</v>
      </c>
      <c r="BP42" s="28">
        <v>164.16</v>
      </c>
      <c r="BQ42" s="28">
        <v>153.21600000000004</v>
      </c>
      <c r="BR42" s="5">
        <v>5942.7228000000005</v>
      </c>
      <c r="BS42" s="5">
        <v>722.30399999999997</v>
      </c>
      <c r="BT42" s="29">
        <v>12.154428606362053</v>
      </c>
      <c r="BU42" s="1"/>
      <c r="BV42" s="1"/>
      <c r="BX42"/>
      <c r="BY42"/>
      <c r="BZ42"/>
    </row>
    <row r="43" spans="1:78" x14ac:dyDescent="0.35">
      <c r="A43" s="95" t="s">
        <v>22</v>
      </c>
      <c r="B43" t="s">
        <v>105</v>
      </c>
      <c r="C43" t="s">
        <v>55</v>
      </c>
      <c r="D43" s="2" t="s">
        <v>29</v>
      </c>
      <c r="E43" s="2">
        <v>5</v>
      </c>
      <c r="F43" s="1">
        <v>0.14899999999999999</v>
      </c>
      <c r="G43" s="1">
        <v>87</v>
      </c>
      <c r="H43" s="1">
        <v>107.252</v>
      </c>
      <c r="I43" s="28">
        <v>205.3</v>
      </c>
      <c r="J43" s="1">
        <v>2.25</v>
      </c>
      <c r="K43" s="1">
        <v>0.435</v>
      </c>
      <c r="L43" s="1">
        <v>30.45</v>
      </c>
      <c r="M43" s="1">
        <v>0</v>
      </c>
      <c r="N43" s="1">
        <v>0</v>
      </c>
      <c r="O43" s="28">
        <v>1465.67</v>
      </c>
      <c r="P43" s="1">
        <v>1</v>
      </c>
      <c r="R43" s="1">
        <v>3</v>
      </c>
      <c r="S43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43" s="1">
        <v>3</v>
      </c>
      <c r="U43" s="1">
        <v>0</v>
      </c>
      <c r="V43" s="1">
        <v>3</v>
      </c>
      <c r="W43" s="1">
        <v>3</v>
      </c>
      <c r="Y43" s="1">
        <v>3</v>
      </c>
      <c r="Z43" s="1">
        <v>1</v>
      </c>
      <c r="AA43" s="1">
        <v>0</v>
      </c>
      <c r="AB43" s="1">
        <v>3</v>
      </c>
      <c r="AD43" s="1">
        <v>0</v>
      </c>
      <c r="AE43" s="1">
        <v>87</v>
      </c>
      <c r="AF43" s="1">
        <v>87</v>
      </c>
      <c r="AG43" s="1">
        <v>87</v>
      </c>
      <c r="AH43" s="1">
        <v>2</v>
      </c>
      <c r="AI43" s="1">
        <v>2</v>
      </c>
      <c r="AJ43" s="1">
        <v>0</v>
      </c>
      <c r="AK43" s="1">
        <v>0</v>
      </c>
      <c r="AL43" s="1">
        <v>0</v>
      </c>
      <c r="AM43" s="1">
        <v>30</v>
      </c>
      <c r="AN43" s="1">
        <v>6</v>
      </c>
      <c r="AO43" s="1">
        <v>2</v>
      </c>
      <c r="AP43" s="1">
        <v>11</v>
      </c>
      <c r="AQ43" s="1">
        <v>5</v>
      </c>
      <c r="AR43" s="1">
        <v>11.23</v>
      </c>
      <c r="AS43" s="29">
        <v>81.95</v>
      </c>
      <c r="AT43" s="29">
        <v>5.0499999999999972</v>
      </c>
      <c r="AU43" s="28">
        <v>34.7468</v>
      </c>
      <c r="AV43" s="28">
        <v>75.167999999999992</v>
      </c>
      <c r="AW43" s="28">
        <v>17.67499999999999</v>
      </c>
      <c r="AY43" s="28">
        <v>10.549199999999999</v>
      </c>
      <c r="AZ43" s="28">
        <v>81.95</v>
      </c>
      <c r="BA43" s="28">
        <v>87</v>
      </c>
      <c r="BB43" s="28">
        <v>89.399999999999991</v>
      </c>
      <c r="BC43" s="28">
        <v>89.399999999999991</v>
      </c>
      <c r="BD43" s="28">
        <v>0</v>
      </c>
      <c r="BE43" s="28">
        <v>12.624999999999993</v>
      </c>
      <c r="BF43" s="28">
        <v>40.975000000000001</v>
      </c>
      <c r="BH43" s="28">
        <v>14.899999999999999</v>
      </c>
      <c r="BJ43" s="28">
        <v>50</v>
      </c>
      <c r="BK43" s="28">
        <v>483</v>
      </c>
      <c r="BL43" s="28">
        <v>339</v>
      </c>
      <c r="BM43" s="28">
        <v>600</v>
      </c>
      <c r="BN43" s="28">
        <v>900</v>
      </c>
      <c r="BO43" s="28">
        <v>450</v>
      </c>
      <c r="BP43" s="28">
        <v>143.04</v>
      </c>
      <c r="BQ43" s="28">
        <v>133.50399999999999</v>
      </c>
      <c r="BR43" s="5">
        <v>3652.933</v>
      </c>
      <c r="BS43" s="5">
        <v>629.37599999999998</v>
      </c>
      <c r="BT43" s="29">
        <v>17.22933325084254</v>
      </c>
      <c r="BU43" s="1"/>
      <c r="BV43" s="1"/>
      <c r="BX43"/>
      <c r="BY43"/>
      <c r="BZ43"/>
    </row>
    <row r="44" spans="1:78" x14ac:dyDescent="0.35">
      <c r="A44" s="95" t="s">
        <v>22</v>
      </c>
      <c r="B44" t="s">
        <v>105</v>
      </c>
      <c r="C44" t="s">
        <v>55</v>
      </c>
      <c r="D44" s="2" t="s">
        <v>29</v>
      </c>
      <c r="E44" s="2">
        <v>7</v>
      </c>
      <c r="F44" s="1">
        <v>0.16800000000000001</v>
      </c>
      <c r="G44" s="1">
        <v>97</v>
      </c>
      <c r="H44" s="1">
        <v>123.45</v>
      </c>
      <c r="I44" s="28">
        <v>232.68</v>
      </c>
      <c r="J44" s="1">
        <v>2.5499999999999998</v>
      </c>
      <c r="K44" s="1">
        <v>0.48499999999999999</v>
      </c>
      <c r="L44" s="1">
        <v>33.950000000000003</v>
      </c>
      <c r="M44" s="1">
        <v>0</v>
      </c>
      <c r="N44" s="1">
        <v>0</v>
      </c>
      <c r="O44" s="28">
        <v>1672.97</v>
      </c>
      <c r="P44" s="1">
        <v>1</v>
      </c>
      <c r="R44" s="1">
        <v>3</v>
      </c>
      <c r="S44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44" s="1">
        <v>3</v>
      </c>
      <c r="U44" s="1">
        <v>0</v>
      </c>
      <c r="V44" s="1">
        <v>3</v>
      </c>
      <c r="W44" s="1">
        <v>2</v>
      </c>
      <c r="Y44" s="1">
        <v>3</v>
      </c>
      <c r="Z44" s="1">
        <v>1</v>
      </c>
      <c r="AA44" s="1">
        <v>0</v>
      </c>
      <c r="AB44" s="1">
        <v>3</v>
      </c>
      <c r="AD44" s="1">
        <v>0</v>
      </c>
      <c r="AE44" s="1">
        <v>97</v>
      </c>
      <c r="AF44" s="1">
        <v>97</v>
      </c>
      <c r="AG44" s="1">
        <v>97</v>
      </c>
      <c r="AH44" s="1">
        <v>2</v>
      </c>
      <c r="AI44" s="1">
        <v>2</v>
      </c>
      <c r="AJ44" s="1">
        <v>0</v>
      </c>
      <c r="AK44" s="1">
        <v>0</v>
      </c>
      <c r="AL44" s="1">
        <v>0</v>
      </c>
      <c r="AM44" s="1">
        <v>30</v>
      </c>
      <c r="AN44" s="1">
        <v>7</v>
      </c>
      <c r="AO44" s="1">
        <v>2</v>
      </c>
      <c r="AP44" s="1">
        <v>13</v>
      </c>
      <c r="AQ44" s="1">
        <v>7</v>
      </c>
      <c r="AR44" s="1">
        <v>18.559999999999999</v>
      </c>
      <c r="AS44" s="29">
        <v>109.2</v>
      </c>
      <c r="AT44" s="29">
        <v>0</v>
      </c>
      <c r="AU44" s="28">
        <v>46.300800000000002</v>
      </c>
      <c r="AV44" s="28">
        <v>83.807999999999993</v>
      </c>
      <c r="AW44" s="28">
        <v>0</v>
      </c>
      <c r="AY44" s="28">
        <v>11.894400000000001</v>
      </c>
      <c r="AZ44" s="28">
        <v>109.2</v>
      </c>
      <c r="BA44" s="28">
        <v>97</v>
      </c>
      <c r="BB44" s="28">
        <v>100.80000000000001</v>
      </c>
      <c r="BC44" s="28">
        <v>100.80000000000001</v>
      </c>
      <c r="BD44" s="28">
        <v>0</v>
      </c>
      <c r="BE44" s="28">
        <v>0</v>
      </c>
      <c r="BF44" s="28">
        <v>54.6</v>
      </c>
      <c r="BH44" s="28">
        <v>16.8</v>
      </c>
      <c r="BJ44" s="28">
        <v>50</v>
      </c>
      <c r="BK44" s="28">
        <v>483</v>
      </c>
      <c r="BL44" s="28">
        <v>339</v>
      </c>
      <c r="BM44" s="28">
        <v>600</v>
      </c>
      <c r="BN44" s="28">
        <v>900</v>
      </c>
      <c r="BO44" s="28">
        <v>450</v>
      </c>
      <c r="BP44" s="28">
        <v>161.28</v>
      </c>
      <c r="BQ44" s="28">
        <v>150.52800000000002</v>
      </c>
      <c r="BR44" s="5">
        <v>3755.0111999999999</v>
      </c>
      <c r="BS44" s="5">
        <v>709.63199999999995</v>
      </c>
      <c r="BT44" s="29">
        <v>18.89826586935347</v>
      </c>
      <c r="BU44" s="1"/>
      <c r="BV44" s="1"/>
      <c r="BX44"/>
      <c r="BY44"/>
      <c r="BZ44"/>
    </row>
    <row r="45" spans="1:78" x14ac:dyDescent="0.35">
      <c r="A45" s="95" t="s">
        <v>22</v>
      </c>
      <c r="B45" t="s">
        <v>105</v>
      </c>
      <c r="C45" t="s">
        <v>55</v>
      </c>
      <c r="D45" s="2" t="s">
        <v>29</v>
      </c>
      <c r="E45" s="2">
        <v>8</v>
      </c>
      <c r="F45" s="1">
        <v>0.29599999999999999</v>
      </c>
      <c r="G45" s="1">
        <v>181</v>
      </c>
      <c r="H45" s="1">
        <v>152.613</v>
      </c>
      <c r="I45" s="28">
        <v>410.6</v>
      </c>
      <c r="J45" s="1">
        <v>4.5</v>
      </c>
      <c r="K45" s="1">
        <v>0.90500000000000003</v>
      </c>
      <c r="L45" s="1">
        <v>63.35</v>
      </c>
      <c r="M45" s="1">
        <v>0</v>
      </c>
      <c r="N45" s="1">
        <v>0</v>
      </c>
      <c r="O45" s="28">
        <v>2401.06</v>
      </c>
      <c r="P45" s="1">
        <v>1</v>
      </c>
      <c r="R45" s="1">
        <v>3</v>
      </c>
      <c r="S45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45" s="1">
        <v>1</v>
      </c>
      <c r="U45" s="1">
        <v>0</v>
      </c>
      <c r="V45" s="1">
        <v>3</v>
      </c>
      <c r="W45" s="1">
        <v>2</v>
      </c>
      <c r="Y45" s="1">
        <v>3</v>
      </c>
      <c r="Z45" s="1">
        <v>1</v>
      </c>
      <c r="AA45" s="1">
        <v>0</v>
      </c>
      <c r="AB45" s="1">
        <v>3</v>
      </c>
      <c r="AD45" s="1">
        <v>50</v>
      </c>
      <c r="AE45" s="1">
        <v>131</v>
      </c>
      <c r="AF45" s="1">
        <v>131</v>
      </c>
      <c r="AG45" s="1">
        <v>181</v>
      </c>
      <c r="AH45" s="1">
        <v>2</v>
      </c>
      <c r="AI45" s="1">
        <v>2</v>
      </c>
      <c r="AJ45" s="1">
        <v>50</v>
      </c>
      <c r="AK45" s="1">
        <v>0</v>
      </c>
      <c r="AL45" s="1">
        <v>0</v>
      </c>
      <c r="AM45" s="1">
        <v>30</v>
      </c>
      <c r="AN45" s="1">
        <v>8</v>
      </c>
      <c r="AO45" s="1">
        <v>2</v>
      </c>
      <c r="AP45" s="1">
        <v>9</v>
      </c>
      <c r="AQ45" s="1">
        <v>6</v>
      </c>
      <c r="AR45" s="1">
        <v>11.99</v>
      </c>
      <c r="AS45" s="29">
        <v>133.19999999999999</v>
      </c>
      <c r="AT45" s="29">
        <v>47.800000000000011</v>
      </c>
      <c r="AU45" s="28">
        <v>56.47679999999999</v>
      </c>
      <c r="AV45" s="28">
        <v>156.38399999999999</v>
      </c>
      <c r="AW45" s="28">
        <v>167.30000000000004</v>
      </c>
      <c r="AY45" s="28">
        <v>20.956799999999998</v>
      </c>
      <c r="AZ45" s="28">
        <v>133.19999999999999</v>
      </c>
      <c r="BA45" s="28">
        <v>181</v>
      </c>
      <c r="BB45" s="28">
        <v>177.6</v>
      </c>
      <c r="BC45" s="28">
        <v>177.6</v>
      </c>
      <c r="BD45" s="28">
        <v>0</v>
      </c>
      <c r="BE45" s="28">
        <v>119.50000000000003</v>
      </c>
      <c r="BF45" s="28">
        <v>66.599999999999994</v>
      </c>
      <c r="BH45" s="28">
        <v>29.599999999999998</v>
      </c>
      <c r="BJ45" s="28">
        <v>50</v>
      </c>
      <c r="BK45" s="28">
        <v>483</v>
      </c>
      <c r="BL45" s="28">
        <v>339</v>
      </c>
      <c r="BM45" s="28">
        <v>600</v>
      </c>
      <c r="BN45" s="28">
        <v>900</v>
      </c>
      <c r="BO45" s="28">
        <v>450</v>
      </c>
      <c r="BP45" s="28">
        <v>284.15999999999997</v>
      </c>
      <c r="BQ45" s="28">
        <v>265.21600000000001</v>
      </c>
      <c r="BR45" s="5">
        <v>4657.5936000000002</v>
      </c>
      <c r="BS45" s="5">
        <v>1250.3040000000001</v>
      </c>
      <c r="BT45" s="29">
        <v>26.844420260282043</v>
      </c>
      <c r="BU45" s="1"/>
      <c r="BV45" s="1"/>
      <c r="BX45"/>
      <c r="BY45"/>
      <c r="BZ45"/>
    </row>
    <row r="46" spans="1:78" x14ac:dyDescent="0.35">
      <c r="A46" s="95" t="s">
        <v>22</v>
      </c>
      <c r="B46" t="s">
        <v>105</v>
      </c>
      <c r="C46" t="s">
        <v>55</v>
      </c>
      <c r="D46" s="2" t="s">
        <v>31</v>
      </c>
      <c r="E46" s="2">
        <v>1</v>
      </c>
      <c r="F46" s="1">
        <v>8.3000000000000004E-2</v>
      </c>
      <c r="G46" s="1">
        <v>0</v>
      </c>
      <c r="H46" s="1">
        <v>118.98399999999999</v>
      </c>
      <c r="I46" s="28">
        <v>104.02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28">
        <v>1166.33</v>
      </c>
      <c r="P46" s="1">
        <v>1</v>
      </c>
      <c r="R46" s="1">
        <v>1</v>
      </c>
      <c r="S46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95.187200000000004</v>
      </c>
      <c r="T46" s="1">
        <v>3</v>
      </c>
      <c r="U46" s="1">
        <v>0</v>
      </c>
      <c r="V46" s="1">
        <v>3</v>
      </c>
      <c r="W46" s="1">
        <v>3</v>
      </c>
      <c r="Y46" s="1">
        <v>3</v>
      </c>
      <c r="Z46" s="1">
        <v>1</v>
      </c>
      <c r="AA46" s="1">
        <v>0</v>
      </c>
      <c r="AB46" s="1">
        <v>3</v>
      </c>
      <c r="AD46" s="1">
        <v>60</v>
      </c>
      <c r="AE46" s="1">
        <v>0</v>
      </c>
      <c r="AF46" s="1">
        <v>60</v>
      </c>
      <c r="AG46" s="1">
        <v>60</v>
      </c>
      <c r="AH46" s="1">
        <v>0</v>
      </c>
      <c r="AI46" s="1">
        <v>2</v>
      </c>
      <c r="AJ46" s="1">
        <v>60</v>
      </c>
      <c r="AK46" s="1">
        <v>0</v>
      </c>
      <c r="AL46" s="1">
        <v>0</v>
      </c>
      <c r="AM46" s="1">
        <v>30</v>
      </c>
      <c r="AN46" s="1">
        <v>9</v>
      </c>
      <c r="AO46" s="1">
        <v>2</v>
      </c>
      <c r="AP46" s="1">
        <v>0</v>
      </c>
      <c r="AQ46" s="1">
        <v>0</v>
      </c>
      <c r="AR46" s="1">
        <v>0</v>
      </c>
      <c r="AS46" s="29">
        <v>0</v>
      </c>
      <c r="AT46" s="29">
        <v>0</v>
      </c>
      <c r="AU46" s="28">
        <v>0</v>
      </c>
      <c r="AV46" s="28">
        <v>0</v>
      </c>
      <c r="AW46" s="28">
        <v>0</v>
      </c>
      <c r="AY46" s="28">
        <v>5.8764000000000003</v>
      </c>
      <c r="AZ46" s="28">
        <v>0</v>
      </c>
      <c r="BA46" s="28">
        <v>0</v>
      </c>
      <c r="BB46" s="28">
        <v>49.800000000000004</v>
      </c>
      <c r="BC46" s="28">
        <v>49.800000000000004</v>
      </c>
      <c r="BD46" s="28">
        <v>1903.7440000000001</v>
      </c>
      <c r="BE46" s="28">
        <v>0</v>
      </c>
      <c r="BF46" s="28">
        <v>0</v>
      </c>
      <c r="BH46" s="28">
        <v>8.3000000000000007</v>
      </c>
      <c r="BJ46" s="28">
        <v>50</v>
      </c>
      <c r="BK46" s="28">
        <v>483</v>
      </c>
      <c r="BL46" s="28">
        <v>339</v>
      </c>
      <c r="BM46" s="28">
        <v>600</v>
      </c>
      <c r="BN46" s="28">
        <v>900</v>
      </c>
      <c r="BO46" s="28">
        <v>450</v>
      </c>
      <c r="BP46" s="28">
        <v>79.680000000000007</v>
      </c>
      <c r="BQ46" s="28">
        <v>74.368000000000009</v>
      </c>
      <c r="BR46" s="5">
        <v>4993.568400000001</v>
      </c>
      <c r="BS46" s="5">
        <v>350.59199999999998</v>
      </c>
      <c r="BT46" s="29">
        <v>7.0208710868964959</v>
      </c>
      <c r="BU46" s="1"/>
      <c r="BV46" s="1"/>
      <c r="BX46"/>
      <c r="BY46"/>
      <c r="BZ46"/>
    </row>
    <row r="47" spans="1:78" x14ac:dyDescent="0.35">
      <c r="A47" s="95" t="s">
        <v>106</v>
      </c>
      <c r="B47" t="s">
        <v>107</v>
      </c>
      <c r="C47" t="s">
        <v>91</v>
      </c>
      <c r="D47" s="2" t="s">
        <v>272</v>
      </c>
      <c r="E47" s="2">
        <v>1</v>
      </c>
      <c r="F47" s="1">
        <v>0</v>
      </c>
      <c r="G47" s="1"/>
      <c r="H47" s="1"/>
      <c r="I47" s="28"/>
      <c r="J47" s="1"/>
      <c r="K47" s="1"/>
      <c r="L47" s="1"/>
      <c r="O47" s="28"/>
      <c r="R47" s="1">
        <v>2</v>
      </c>
      <c r="S47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47" s="1">
        <v>3</v>
      </c>
      <c r="U47" s="1">
        <v>1</v>
      </c>
      <c r="V47" s="1">
        <v>3</v>
      </c>
      <c r="W47" s="1">
        <v>2</v>
      </c>
      <c r="Y47" s="1">
        <v>3</v>
      </c>
      <c r="Z47" s="1">
        <v>3</v>
      </c>
      <c r="AA47" s="1">
        <v>2</v>
      </c>
      <c r="AB47" s="1">
        <v>3</v>
      </c>
      <c r="AN47" s="1">
        <v>1</v>
      </c>
      <c r="AS47" s="29">
        <v>0</v>
      </c>
      <c r="AT47" s="29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B47" s="28">
        <v>0</v>
      </c>
      <c r="BC47" s="28">
        <v>0</v>
      </c>
      <c r="BE47" s="28">
        <v>0</v>
      </c>
      <c r="BF47" s="28">
        <v>0</v>
      </c>
      <c r="BG47" s="28" t="s">
        <v>272</v>
      </c>
      <c r="BH47" s="28">
        <v>0</v>
      </c>
      <c r="BI47" s="28">
        <v>0</v>
      </c>
      <c r="BJ47" s="28">
        <v>50</v>
      </c>
      <c r="BK47" s="28">
        <v>483</v>
      </c>
      <c r="BL47" s="28">
        <v>339</v>
      </c>
      <c r="BM47" s="28">
        <v>600</v>
      </c>
      <c r="BO47" s="28">
        <v>450</v>
      </c>
      <c r="BP47" s="28">
        <v>0</v>
      </c>
      <c r="BQ47" s="28">
        <v>0</v>
      </c>
      <c r="BR47" s="5">
        <v>1922</v>
      </c>
      <c r="BS47" s="5">
        <v>0</v>
      </c>
      <c r="BT47" s="29">
        <v>0</v>
      </c>
      <c r="BU47" s="1"/>
      <c r="BV47" s="1"/>
      <c r="BX47"/>
      <c r="BY47"/>
      <c r="BZ47"/>
    </row>
    <row r="48" spans="1:78" x14ac:dyDescent="0.35">
      <c r="A48" s="95" t="s">
        <v>112</v>
      </c>
      <c r="B48" t="s">
        <v>113</v>
      </c>
      <c r="C48" t="s">
        <v>91</v>
      </c>
      <c r="D48" s="2" t="s">
        <v>272</v>
      </c>
      <c r="E48" s="2">
        <v>1</v>
      </c>
      <c r="F48" s="1">
        <v>0</v>
      </c>
      <c r="G48" s="1"/>
      <c r="H48" s="1"/>
      <c r="I48" s="28"/>
      <c r="J48" s="1"/>
      <c r="K48" s="1"/>
      <c r="L48" s="1"/>
      <c r="O48" s="28"/>
      <c r="R48" s="1">
        <v>3</v>
      </c>
      <c r="S48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48" s="1">
        <v>3</v>
      </c>
      <c r="U48" s="1">
        <v>3</v>
      </c>
      <c r="V48" s="1">
        <v>3</v>
      </c>
      <c r="W48" s="1">
        <v>2</v>
      </c>
      <c r="Y48" s="1">
        <v>3</v>
      </c>
      <c r="Z48" s="1">
        <v>0</v>
      </c>
      <c r="AA48" s="1">
        <v>0</v>
      </c>
      <c r="AB48" s="1">
        <v>3</v>
      </c>
      <c r="AN48" s="1">
        <v>1</v>
      </c>
      <c r="AS48" s="29">
        <v>0</v>
      </c>
      <c r="AT48" s="29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B48" s="28">
        <v>0</v>
      </c>
      <c r="BC48" s="28">
        <v>0</v>
      </c>
      <c r="BE48" s="28">
        <v>0</v>
      </c>
      <c r="BF48" s="28">
        <v>0</v>
      </c>
      <c r="BG48" s="28" t="s">
        <v>272</v>
      </c>
      <c r="BH48" s="28">
        <v>0</v>
      </c>
      <c r="BI48" s="28">
        <v>0</v>
      </c>
      <c r="BJ48" s="28">
        <v>50</v>
      </c>
      <c r="BK48" s="28">
        <v>483</v>
      </c>
      <c r="BL48" s="28">
        <v>339</v>
      </c>
      <c r="BM48" s="28">
        <v>600</v>
      </c>
      <c r="BO48" s="28">
        <v>450</v>
      </c>
      <c r="BP48" s="28">
        <v>0</v>
      </c>
      <c r="BQ48" s="28">
        <v>0</v>
      </c>
      <c r="BR48" s="5">
        <v>1922</v>
      </c>
      <c r="BS48" s="5">
        <v>0</v>
      </c>
      <c r="BT48" s="29">
        <v>0</v>
      </c>
      <c r="BU48" s="1"/>
      <c r="BV48" s="1"/>
      <c r="BX48"/>
      <c r="BY48"/>
      <c r="BZ48"/>
    </row>
    <row r="49" spans="1:78" x14ac:dyDescent="0.35">
      <c r="A49" s="95" t="s">
        <v>112</v>
      </c>
      <c r="B49" t="s">
        <v>113</v>
      </c>
      <c r="C49" t="s">
        <v>91</v>
      </c>
      <c r="D49" s="2" t="s">
        <v>272</v>
      </c>
      <c r="E49" s="2">
        <v>1</v>
      </c>
      <c r="F49" s="1">
        <v>0</v>
      </c>
      <c r="G49" s="1"/>
      <c r="H49" s="1"/>
      <c r="I49" s="28"/>
      <c r="J49" s="1"/>
      <c r="K49" s="1"/>
      <c r="L49" s="1"/>
      <c r="O49" s="28"/>
      <c r="R49" s="1">
        <v>3</v>
      </c>
      <c r="S49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49" s="1">
        <v>2</v>
      </c>
      <c r="U49" s="1">
        <v>2</v>
      </c>
      <c r="V49" s="1">
        <v>3</v>
      </c>
      <c r="W49" s="1">
        <v>2</v>
      </c>
      <c r="Y49" s="1">
        <v>3</v>
      </c>
      <c r="Z49" s="1">
        <v>3</v>
      </c>
      <c r="AA49" s="1">
        <v>0</v>
      </c>
      <c r="AB49" s="1">
        <v>3</v>
      </c>
      <c r="AN49" s="1">
        <v>2</v>
      </c>
      <c r="AS49" s="29">
        <v>0</v>
      </c>
      <c r="AT49" s="29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B49" s="28">
        <v>0</v>
      </c>
      <c r="BC49" s="28">
        <v>0</v>
      </c>
      <c r="BE49" s="28">
        <v>0</v>
      </c>
      <c r="BF49" s="28">
        <v>0</v>
      </c>
      <c r="BG49" s="28" t="s">
        <v>272</v>
      </c>
      <c r="BH49" s="28">
        <v>0</v>
      </c>
      <c r="BI49" s="28">
        <v>0</v>
      </c>
      <c r="BJ49" s="28">
        <v>50</v>
      </c>
      <c r="BK49" s="28">
        <v>483</v>
      </c>
      <c r="BL49" s="28">
        <v>339</v>
      </c>
      <c r="BM49" s="28">
        <v>600</v>
      </c>
      <c r="BO49" s="28">
        <v>450</v>
      </c>
      <c r="BP49" s="28">
        <v>0</v>
      </c>
      <c r="BQ49" s="28">
        <v>0</v>
      </c>
      <c r="BR49" s="5">
        <v>1922</v>
      </c>
      <c r="BS49" s="5">
        <v>0</v>
      </c>
      <c r="BT49" s="29">
        <v>0</v>
      </c>
      <c r="BU49" s="1"/>
      <c r="BV49" s="1"/>
      <c r="BX49"/>
      <c r="BY49"/>
      <c r="BZ49"/>
    </row>
    <row r="50" spans="1:78" x14ac:dyDescent="0.35">
      <c r="A50" s="95" t="s">
        <v>23</v>
      </c>
      <c r="B50" t="s">
        <v>116</v>
      </c>
      <c r="C50" t="s">
        <v>55</v>
      </c>
      <c r="D50" s="2" t="s">
        <v>29</v>
      </c>
      <c r="E50" s="2">
        <v>1</v>
      </c>
      <c r="F50" s="1">
        <v>0.99</v>
      </c>
      <c r="G50" s="1">
        <v>1100</v>
      </c>
      <c r="H50" s="1">
        <v>396</v>
      </c>
      <c r="I50" s="28">
        <v>1354.99</v>
      </c>
      <c r="J50" s="1">
        <v>14.85</v>
      </c>
      <c r="K50" s="1">
        <v>5.5</v>
      </c>
      <c r="L50" s="1">
        <v>385</v>
      </c>
      <c r="M50" s="1">
        <v>22</v>
      </c>
      <c r="N50" s="1">
        <v>0</v>
      </c>
      <c r="O50" s="28">
        <v>12595.35</v>
      </c>
      <c r="P50" s="1">
        <v>1</v>
      </c>
      <c r="R50" s="1">
        <v>3</v>
      </c>
      <c r="S50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0" s="1">
        <v>3</v>
      </c>
      <c r="U50" s="1">
        <v>3</v>
      </c>
      <c r="V50" s="1">
        <v>3</v>
      </c>
      <c r="W50" s="1">
        <v>3</v>
      </c>
      <c r="Y50" s="1">
        <v>3</v>
      </c>
      <c r="Z50" s="1">
        <v>1</v>
      </c>
      <c r="AA50" s="1">
        <v>0</v>
      </c>
      <c r="AB50" s="1">
        <v>3</v>
      </c>
      <c r="AD50" s="1">
        <v>600</v>
      </c>
      <c r="AE50" s="1">
        <v>0</v>
      </c>
      <c r="AF50" s="1">
        <v>0</v>
      </c>
      <c r="AG50" s="1">
        <v>600</v>
      </c>
      <c r="AH50" s="1">
        <v>2</v>
      </c>
      <c r="AI50" s="1">
        <v>2</v>
      </c>
      <c r="AJ50" s="1">
        <v>600</v>
      </c>
      <c r="AK50" s="1">
        <v>0</v>
      </c>
      <c r="AL50" s="1">
        <v>0</v>
      </c>
      <c r="AM50" s="1">
        <v>20</v>
      </c>
      <c r="AN50" s="1">
        <v>1</v>
      </c>
      <c r="AO50" s="1">
        <v>3</v>
      </c>
      <c r="AP50" s="1">
        <v>24</v>
      </c>
      <c r="AQ50" s="1">
        <v>8</v>
      </c>
      <c r="AR50" s="1">
        <v>13.4</v>
      </c>
      <c r="AS50" s="29">
        <v>792</v>
      </c>
      <c r="AT50" s="29">
        <v>308</v>
      </c>
      <c r="AU50" s="28">
        <v>335.80799999999999</v>
      </c>
      <c r="AV50" s="28">
        <v>950.4</v>
      </c>
      <c r="AW50" s="28">
        <v>1078</v>
      </c>
      <c r="AY50" s="28">
        <v>70.091999999999999</v>
      </c>
      <c r="AZ50" s="28">
        <v>792</v>
      </c>
      <c r="BA50" s="28">
        <v>1100</v>
      </c>
      <c r="BB50" s="28">
        <v>594</v>
      </c>
      <c r="BC50" s="28">
        <v>594</v>
      </c>
      <c r="BD50" s="28">
        <v>0</v>
      </c>
      <c r="BE50" s="28">
        <v>770</v>
      </c>
      <c r="BF50" s="28">
        <v>396</v>
      </c>
      <c r="BH50" s="28">
        <v>99</v>
      </c>
      <c r="BJ50" s="28">
        <v>50</v>
      </c>
      <c r="BK50" s="28">
        <v>483</v>
      </c>
      <c r="BL50" s="28">
        <v>339</v>
      </c>
      <c r="BM50" s="28">
        <v>600</v>
      </c>
      <c r="BN50" s="28">
        <v>600</v>
      </c>
      <c r="BO50" s="28">
        <v>450</v>
      </c>
      <c r="BP50" s="28">
        <v>950.4</v>
      </c>
      <c r="BQ50" s="28">
        <v>887.04000000000008</v>
      </c>
      <c r="BR50" s="5">
        <v>11138.74</v>
      </c>
      <c r="BS50" s="5">
        <v>4181.76</v>
      </c>
      <c r="BT50" s="29">
        <v>37.542486852193335</v>
      </c>
      <c r="BU50" s="1"/>
      <c r="BV50" s="1"/>
      <c r="BX50"/>
      <c r="BY50"/>
      <c r="BZ50"/>
    </row>
    <row r="51" spans="1:78" x14ac:dyDescent="0.35">
      <c r="A51" s="95" t="s">
        <v>23</v>
      </c>
      <c r="B51" t="s">
        <v>116</v>
      </c>
      <c r="C51" t="s">
        <v>55</v>
      </c>
      <c r="D51" s="2" t="s">
        <v>29</v>
      </c>
      <c r="E51" s="2">
        <v>2</v>
      </c>
      <c r="F51" s="1">
        <v>0.59</v>
      </c>
      <c r="G51" s="1">
        <v>656</v>
      </c>
      <c r="H51" s="1">
        <v>236</v>
      </c>
      <c r="I51" s="28">
        <v>807.52</v>
      </c>
      <c r="J51" s="1">
        <v>8.85</v>
      </c>
      <c r="K51" s="1">
        <v>3.28</v>
      </c>
      <c r="L51" s="1">
        <v>229.6</v>
      </c>
      <c r="M51" s="1">
        <v>0</v>
      </c>
      <c r="N51" s="1">
        <v>0</v>
      </c>
      <c r="O51" s="28">
        <v>5104.4700000000012</v>
      </c>
      <c r="P51" s="1">
        <v>1</v>
      </c>
      <c r="R51" s="1">
        <v>3</v>
      </c>
      <c r="S51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1" s="1">
        <v>3</v>
      </c>
      <c r="U51" s="1">
        <v>3</v>
      </c>
      <c r="V51" s="1">
        <v>3</v>
      </c>
      <c r="W51" s="1">
        <v>2</v>
      </c>
      <c r="Y51" s="1">
        <v>0</v>
      </c>
      <c r="Z51" s="1">
        <v>0</v>
      </c>
      <c r="AA51" s="1">
        <v>0</v>
      </c>
      <c r="AB51" s="1">
        <v>2</v>
      </c>
      <c r="AD51" s="1">
        <v>300</v>
      </c>
      <c r="AE51" s="1">
        <v>0</v>
      </c>
      <c r="AF51" s="1">
        <v>0</v>
      </c>
      <c r="AG51" s="1">
        <v>300</v>
      </c>
      <c r="AH51" s="1">
        <v>2</v>
      </c>
      <c r="AI51" s="1">
        <v>2</v>
      </c>
      <c r="AJ51" s="1">
        <v>300</v>
      </c>
      <c r="AK51" s="1">
        <v>0</v>
      </c>
      <c r="AL51" s="1">
        <v>0</v>
      </c>
      <c r="AM51" s="1">
        <v>20</v>
      </c>
      <c r="AN51" s="1">
        <v>2</v>
      </c>
      <c r="AO51" s="1">
        <v>3</v>
      </c>
      <c r="AP51" s="1">
        <v>1</v>
      </c>
      <c r="AQ51" s="1">
        <v>1</v>
      </c>
      <c r="AR51" s="1">
        <v>2.2000000000000002</v>
      </c>
      <c r="AS51" s="29">
        <v>19.666666666666664</v>
      </c>
      <c r="AT51" s="29">
        <v>636.33333333333337</v>
      </c>
      <c r="AU51" s="28">
        <v>8.3386666666666649</v>
      </c>
      <c r="AV51" s="28">
        <v>566.78399999999999</v>
      </c>
      <c r="AW51" s="28">
        <v>2227.166666666667</v>
      </c>
      <c r="AY51" s="28">
        <v>41.771999999999998</v>
      </c>
      <c r="AZ51" s="28">
        <v>19.666666666666664</v>
      </c>
      <c r="BA51" s="28">
        <v>656</v>
      </c>
      <c r="BB51" s="28">
        <v>354</v>
      </c>
      <c r="BC51" s="28">
        <v>354</v>
      </c>
      <c r="BD51" s="28">
        <v>0</v>
      </c>
      <c r="BE51" s="28">
        <v>1590.8333333333335</v>
      </c>
      <c r="BF51" s="28">
        <v>9.8333333333333321</v>
      </c>
      <c r="BH51" s="28">
        <v>59</v>
      </c>
      <c r="BJ51" s="28">
        <v>50</v>
      </c>
      <c r="BK51" s="28">
        <v>483</v>
      </c>
      <c r="BL51" s="28">
        <v>339</v>
      </c>
      <c r="BM51" s="28">
        <v>600</v>
      </c>
      <c r="BN51" s="28">
        <v>600</v>
      </c>
      <c r="BO51" s="28">
        <v>450</v>
      </c>
      <c r="BP51" s="28">
        <v>566.4</v>
      </c>
      <c r="BQ51" s="28">
        <v>528.6400000000001</v>
      </c>
      <c r="BR51" s="5">
        <v>9504.4346666666661</v>
      </c>
      <c r="BS51" s="5">
        <v>2492.16</v>
      </c>
      <c r="BT51" s="29">
        <v>26.221023000350996</v>
      </c>
      <c r="BU51" s="1"/>
      <c r="BV51" s="1"/>
      <c r="BX51"/>
      <c r="BY51"/>
      <c r="BZ51"/>
    </row>
    <row r="52" spans="1:78" x14ac:dyDescent="0.35">
      <c r="A52" s="95" t="s">
        <v>117</v>
      </c>
      <c r="B52" t="s">
        <v>118</v>
      </c>
      <c r="C52" t="s">
        <v>91</v>
      </c>
      <c r="D52" s="2" t="s">
        <v>272</v>
      </c>
      <c r="E52" s="2">
        <v>2</v>
      </c>
      <c r="F52" s="1">
        <v>0</v>
      </c>
      <c r="G52" s="1"/>
      <c r="H52" s="1"/>
      <c r="I52" s="28"/>
      <c r="J52" s="1"/>
      <c r="K52" s="1"/>
      <c r="L52" s="1"/>
      <c r="O52" s="28"/>
      <c r="R52" s="1">
        <v>0</v>
      </c>
      <c r="S52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2" s="1">
        <v>0</v>
      </c>
      <c r="U52" s="1">
        <v>0</v>
      </c>
      <c r="V52" s="1">
        <v>3</v>
      </c>
      <c r="W52" s="1">
        <v>3</v>
      </c>
      <c r="Y52" s="1">
        <v>0</v>
      </c>
      <c r="Z52" s="1">
        <v>1</v>
      </c>
      <c r="AA52" s="1">
        <v>0</v>
      </c>
      <c r="AB52" s="1">
        <v>3</v>
      </c>
      <c r="AN52" s="1">
        <v>1</v>
      </c>
      <c r="AS52" s="29">
        <v>0</v>
      </c>
      <c r="AT52" s="29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B52" s="28">
        <v>0</v>
      </c>
      <c r="BC52" s="28">
        <v>0</v>
      </c>
      <c r="BE52" s="28">
        <v>0</v>
      </c>
      <c r="BF52" s="28">
        <v>0</v>
      </c>
      <c r="BG52" s="28" t="s">
        <v>272</v>
      </c>
      <c r="BH52" s="28">
        <v>0</v>
      </c>
      <c r="BI52" s="28">
        <v>0</v>
      </c>
      <c r="BJ52" s="28">
        <v>50</v>
      </c>
      <c r="BK52" s="28">
        <v>483</v>
      </c>
      <c r="BL52" s="28">
        <v>339</v>
      </c>
      <c r="BM52" s="28">
        <v>600</v>
      </c>
      <c r="BO52" s="28">
        <v>450</v>
      </c>
      <c r="BP52" s="28">
        <v>0</v>
      </c>
      <c r="BQ52" s="28">
        <v>0</v>
      </c>
      <c r="BR52" s="5">
        <v>1922</v>
      </c>
      <c r="BS52" s="5">
        <v>0</v>
      </c>
      <c r="BT52" s="29">
        <v>0</v>
      </c>
      <c r="BU52" s="1"/>
      <c r="BV52" s="1"/>
      <c r="BX52"/>
      <c r="BY52"/>
      <c r="BZ52"/>
    </row>
    <row r="53" spans="1:78" x14ac:dyDescent="0.35">
      <c r="A53" s="95" t="s">
        <v>117</v>
      </c>
      <c r="B53" t="s">
        <v>118</v>
      </c>
      <c r="C53" t="s">
        <v>91</v>
      </c>
      <c r="D53" s="2" t="s">
        <v>272</v>
      </c>
      <c r="E53" s="2">
        <v>1</v>
      </c>
      <c r="F53" s="1">
        <v>0</v>
      </c>
      <c r="G53" s="1"/>
      <c r="H53" s="1"/>
      <c r="I53" s="28"/>
      <c r="J53" s="1"/>
      <c r="K53" s="1"/>
      <c r="L53" s="1"/>
      <c r="O53" s="28"/>
      <c r="R53" s="1">
        <v>2</v>
      </c>
      <c r="S53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3" s="1">
        <v>3</v>
      </c>
      <c r="U53" s="1">
        <v>3</v>
      </c>
      <c r="V53" s="1">
        <v>3</v>
      </c>
      <c r="W53" s="1">
        <v>3</v>
      </c>
      <c r="Y53" s="1">
        <v>0</v>
      </c>
      <c r="Z53" s="1">
        <v>2</v>
      </c>
      <c r="AA53" s="1">
        <v>0</v>
      </c>
      <c r="AB53" s="1">
        <v>3</v>
      </c>
      <c r="AN53" s="1">
        <v>2</v>
      </c>
      <c r="AS53" s="29">
        <v>0</v>
      </c>
      <c r="AT53" s="29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B53" s="28">
        <v>0</v>
      </c>
      <c r="BC53" s="28">
        <v>0</v>
      </c>
      <c r="BE53" s="28">
        <v>0</v>
      </c>
      <c r="BF53" s="28">
        <v>0</v>
      </c>
      <c r="BG53" s="28" t="s">
        <v>272</v>
      </c>
      <c r="BH53" s="28">
        <v>0</v>
      </c>
      <c r="BI53" s="28">
        <v>0</v>
      </c>
      <c r="BJ53" s="28">
        <v>50</v>
      </c>
      <c r="BK53" s="28">
        <v>483</v>
      </c>
      <c r="BL53" s="28">
        <v>339</v>
      </c>
      <c r="BM53" s="28">
        <v>600</v>
      </c>
      <c r="BO53" s="28">
        <v>450</v>
      </c>
      <c r="BP53" s="28">
        <v>0</v>
      </c>
      <c r="BQ53" s="28">
        <v>0</v>
      </c>
      <c r="BR53" s="5">
        <v>1922</v>
      </c>
      <c r="BS53" s="5">
        <v>0</v>
      </c>
      <c r="BT53" s="29">
        <v>0</v>
      </c>
      <c r="BU53" s="1"/>
      <c r="BV53" s="1"/>
      <c r="BX53"/>
      <c r="BY53"/>
      <c r="BZ53"/>
    </row>
    <row r="54" spans="1:78" x14ac:dyDescent="0.35">
      <c r="A54" s="95" t="s">
        <v>125</v>
      </c>
      <c r="B54" t="s">
        <v>126</v>
      </c>
      <c r="C54" t="s">
        <v>63</v>
      </c>
      <c r="D54" s="2" t="s">
        <v>272</v>
      </c>
      <c r="E54" s="2">
        <v>1</v>
      </c>
      <c r="F54" s="1">
        <v>0</v>
      </c>
      <c r="G54" s="1"/>
      <c r="H54" s="1"/>
      <c r="I54" s="28"/>
      <c r="J54" s="1"/>
      <c r="K54" s="1"/>
      <c r="L54" s="1"/>
      <c r="O54" s="28"/>
      <c r="R54" s="1">
        <v>3</v>
      </c>
      <c r="S54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4" s="1">
        <v>3</v>
      </c>
      <c r="U54" s="1">
        <v>3</v>
      </c>
      <c r="V54" s="1">
        <v>3</v>
      </c>
      <c r="W54" s="1">
        <v>3</v>
      </c>
      <c r="Y54" s="1">
        <v>3</v>
      </c>
      <c r="Z54" s="1">
        <v>1</v>
      </c>
      <c r="AA54" s="1">
        <v>0</v>
      </c>
      <c r="AB54" s="1">
        <v>3</v>
      </c>
      <c r="AN54" s="1">
        <v>1</v>
      </c>
      <c r="AS54" s="29">
        <v>0</v>
      </c>
      <c r="AT54" s="29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B54" s="28">
        <v>0</v>
      </c>
      <c r="BC54" s="28">
        <v>0</v>
      </c>
      <c r="BE54" s="28">
        <v>0</v>
      </c>
      <c r="BF54" s="28">
        <v>0</v>
      </c>
      <c r="BG54" s="28" t="s">
        <v>272</v>
      </c>
      <c r="BH54" s="28">
        <v>0</v>
      </c>
      <c r="BI54" s="28">
        <v>0</v>
      </c>
      <c r="BJ54" s="28">
        <v>50</v>
      </c>
      <c r="BK54" s="28">
        <v>483</v>
      </c>
      <c r="BL54" s="28">
        <v>339</v>
      </c>
      <c r="BM54" s="28">
        <v>600</v>
      </c>
      <c r="BO54" s="28">
        <v>450</v>
      </c>
      <c r="BP54" s="28">
        <v>0</v>
      </c>
      <c r="BQ54" s="28">
        <v>0</v>
      </c>
      <c r="BR54" s="5">
        <v>1922</v>
      </c>
      <c r="BS54" s="5">
        <v>0</v>
      </c>
      <c r="BT54" s="29">
        <v>0</v>
      </c>
      <c r="BU54" s="1"/>
      <c r="BV54" s="1"/>
      <c r="BX54"/>
      <c r="BY54"/>
      <c r="BZ54"/>
    </row>
    <row r="55" spans="1:78" x14ac:dyDescent="0.35">
      <c r="A55" s="95" t="s">
        <v>127</v>
      </c>
      <c r="B55" t="s">
        <v>129</v>
      </c>
      <c r="C55" t="s">
        <v>91</v>
      </c>
      <c r="D55" s="2" t="s">
        <v>272</v>
      </c>
      <c r="E55" s="2">
        <v>1</v>
      </c>
      <c r="F55" s="1">
        <v>0</v>
      </c>
      <c r="G55" s="1"/>
      <c r="H55" s="1"/>
      <c r="I55" s="28"/>
      <c r="J55" s="1"/>
      <c r="K55" s="1"/>
      <c r="L55" s="1"/>
      <c r="O55" s="28"/>
      <c r="R55" s="1">
        <v>3</v>
      </c>
      <c r="S55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5" s="1">
        <v>3</v>
      </c>
      <c r="U55" s="1">
        <v>2</v>
      </c>
      <c r="V55" s="1">
        <v>3</v>
      </c>
      <c r="W55" s="1">
        <v>3</v>
      </c>
      <c r="Y55" s="1">
        <v>3</v>
      </c>
      <c r="Z55" s="1">
        <v>1</v>
      </c>
      <c r="AA55" s="1">
        <v>0</v>
      </c>
      <c r="AB55" s="1">
        <v>3</v>
      </c>
      <c r="AN55" s="1">
        <v>1</v>
      </c>
      <c r="AS55" s="29">
        <v>0</v>
      </c>
      <c r="AT55" s="29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B55" s="28">
        <v>0</v>
      </c>
      <c r="BC55" s="28">
        <v>0</v>
      </c>
      <c r="BE55" s="28">
        <v>0</v>
      </c>
      <c r="BF55" s="28">
        <v>0</v>
      </c>
      <c r="BG55" s="28" t="s">
        <v>272</v>
      </c>
      <c r="BH55" s="28">
        <v>0</v>
      </c>
      <c r="BI55" s="28">
        <v>0</v>
      </c>
      <c r="BJ55" s="28">
        <v>50</v>
      </c>
      <c r="BK55" s="28">
        <v>483</v>
      </c>
      <c r="BL55" s="28">
        <v>339</v>
      </c>
      <c r="BM55" s="28">
        <v>600</v>
      </c>
      <c r="BO55" s="28">
        <v>450</v>
      </c>
      <c r="BP55" s="28">
        <v>0</v>
      </c>
      <c r="BQ55" s="28">
        <v>0</v>
      </c>
      <c r="BR55" s="5">
        <v>1922</v>
      </c>
      <c r="BS55" s="5">
        <v>0</v>
      </c>
      <c r="BT55" s="29">
        <v>0</v>
      </c>
      <c r="BU55" s="1"/>
      <c r="BV55" s="1"/>
      <c r="BX55"/>
      <c r="BY55"/>
      <c r="BZ55"/>
    </row>
    <row r="56" spans="1:78" x14ac:dyDescent="0.35">
      <c r="A56" s="95" t="s">
        <v>130</v>
      </c>
      <c r="B56" t="s">
        <v>132</v>
      </c>
      <c r="C56" t="s">
        <v>91</v>
      </c>
      <c r="D56" s="2" t="s">
        <v>272</v>
      </c>
      <c r="E56" s="2">
        <v>1</v>
      </c>
      <c r="F56" s="1">
        <v>0</v>
      </c>
      <c r="G56" s="1"/>
      <c r="H56" s="1"/>
      <c r="I56" s="28"/>
      <c r="J56" s="1"/>
      <c r="K56" s="1"/>
      <c r="L56" s="1"/>
      <c r="O56" s="28"/>
      <c r="R56" s="1">
        <v>2</v>
      </c>
      <c r="S56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6" s="1">
        <v>2</v>
      </c>
      <c r="U56" s="1">
        <v>3</v>
      </c>
      <c r="V56" s="1">
        <v>3</v>
      </c>
      <c r="W56" s="1">
        <v>2</v>
      </c>
      <c r="Y56" s="1">
        <v>3</v>
      </c>
      <c r="Z56" s="1">
        <v>1</v>
      </c>
      <c r="AA56" s="1">
        <v>0</v>
      </c>
      <c r="AB56" s="1">
        <v>3</v>
      </c>
      <c r="AN56" s="1">
        <v>1</v>
      </c>
      <c r="AS56" s="29">
        <v>0</v>
      </c>
      <c r="AT56" s="29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B56" s="28">
        <v>0</v>
      </c>
      <c r="BC56" s="28">
        <v>0</v>
      </c>
      <c r="BE56" s="28">
        <v>0</v>
      </c>
      <c r="BF56" s="28">
        <v>0</v>
      </c>
      <c r="BG56" s="28" t="s">
        <v>272</v>
      </c>
      <c r="BH56" s="28">
        <v>0</v>
      </c>
      <c r="BI56" s="28">
        <v>0</v>
      </c>
      <c r="BJ56" s="28">
        <v>50</v>
      </c>
      <c r="BK56" s="28">
        <v>483</v>
      </c>
      <c r="BL56" s="28">
        <v>339</v>
      </c>
      <c r="BM56" s="28">
        <v>600</v>
      </c>
      <c r="BO56" s="28">
        <v>450</v>
      </c>
      <c r="BP56" s="28">
        <v>0</v>
      </c>
      <c r="BQ56" s="28">
        <v>0</v>
      </c>
      <c r="BR56" s="5">
        <v>1922</v>
      </c>
      <c r="BS56" s="5">
        <v>0</v>
      </c>
      <c r="BT56" s="29">
        <v>0</v>
      </c>
      <c r="BU56" s="1"/>
      <c r="BV56" s="1"/>
      <c r="BX56"/>
      <c r="BY56"/>
      <c r="BZ56"/>
    </row>
    <row r="57" spans="1:78" x14ac:dyDescent="0.35">
      <c r="A57" s="95" t="s">
        <v>130</v>
      </c>
      <c r="B57" t="s">
        <v>132</v>
      </c>
      <c r="C57" t="s">
        <v>91</v>
      </c>
      <c r="D57" s="2" t="s">
        <v>272</v>
      </c>
      <c r="E57" s="2">
        <v>2</v>
      </c>
      <c r="F57" s="1">
        <v>0</v>
      </c>
      <c r="G57" s="1"/>
      <c r="H57" s="1"/>
      <c r="I57" s="28"/>
      <c r="J57" s="1"/>
      <c r="K57" s="1"/>
      <c r="L57" s="1"/>
      <c r="O57" s="28"/>
      <c r="R57" s="1">
        <v>2</v>
      </c>
      <c r="S57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7" s="1">
        <v>3</v>
      </c>
      <c r="U57" s="1">
        <v>2</v>
      </c>
      <c r="V57" s="1">
        <v>3</v>
      </c>
      <c r="W57" s="1">
        <v>2</v>
      </c>
      <c r="Y57" s="1">
        <v>3</v>
      </c>
      <c r="Z57" s="1">
        <v>2</v>
      </c>
      <c r="AA57" s="1">
        <v>0</v>
      </c>
      <c r="AB57" s="1">
        <v>3</v>
      </c>
      <c r="AN57" s="1">
        <v>2</v>
      </c>
      <c r="AS57" s="29">
        <v>0</v>
      </c>
      <c r="AT57" s="29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B57" s="28">
        <v>0</v>
      </c>
      <c r="BC57" s="28">
        <v>0</v>
      </c>
      <c r="BE57" s="28">
        <v>0</v>
      </c>
      <c r="BF57" s="28">
        <v>0</v>
      </c>
      <c r="BG57" s="28" t="s">
        <v>272</v>
      </c>
      <c r="BH57" s="28">
        <v>0</v>
      </c>
      <c r="BI57" s="28">
        <v>0</v>
      </c>
      <c r="BJ57" s="28">
        <v>50</v>
      </c>
      <c r="BK57" s="28">
        <v>483</v>
      </c>
      <c r="BL57" s="28">
        <v>339</v>
      </c>
      <c r="BM57" s="28">
        <v>600</v>
      </c>
      <c r="BO57" s="28">
        <v>450</v>
      </c>
      <c r="BP57" s="28">
        <v>0</v>
      </c>
      <c r="BQ57" s="28">
        <v>0</v>
      </c>
      <c r="BR57" s="5">
        <v>1922</v>
      </c>
      <c r="BS57" s="5">
        <v>0</v>
      </c>
      <c r="BT57" s="29">
        <v>0</v>
      </c>
      <c r="BU57" s="1"/>
      <c r="BV57" s="1"/>
      <c r="BX57"/>
      <c r="BY57"/>
      <c r="BZ57"/>
    </row>
    <row r="58" spans="1:78" x14ac:dyDescent="0.35">
      <c r="A58" s="95" t="s">
        <v>139</v>
      </c>
      <c r="B58" t="s">
        <v>140</v>
      </c>
      <c r="C58" t="s">
        <v>141</v>
      </c>
      <c r="D58" s="2" t="s">
        <v>272</v>
      </c>
      <c r="E58" s="2">
        <v>1</v>
      </c>
      <c r="F58" s="1">
        <v>0</v>
      </c>
      <c r="G58" s="1"/>
      <c r="H58" s="1"/>
      <c r="I58" s="28"/>
      <c r="J58" s="1"/>
      <c r="K58" s="1"/>
      <c r="L58" s="1"/>
      <c r="O58" s="28"/>
      <c r="R58" s="1">
        <v>0</v>
      </c>
      <c r="S58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8" s="1">
        <v>0</v>
      </c>
      <c r="U58" s="1">
        <v>1</v>
      </c>
      <c r="V58" s="1">
        <v>3</v>
      </c>
      <c r="W58" s="1">
        <v>2</v>
      </c>
      <c r="Y58" s="1">
        <v>3</v>
      </c>
      <c r="Z58" s="1">
        <v>1</v>
      </c>
      <c r="AA58" s="1">
        <v>0</v>
      </c>
      <c r="AB58" s="1">
        <v>3</v>
      </c>
      <c r="AN58" s="1">
        <v>1</v>
      </c>
      <c r="AS58" s="29">
        <v>0</v>
      </c>
      <c r="AT58" s="29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B58" s="28">
        <v>0</v>
      </c>
      <c r="BC58" s="28">
        <v>0</v>
      </c>
      <c r="BE58" s="28">
        <v>0</v>
      </c>
      <c r="BF58" s="28">
        <v>0</v>
      </c>
      <c r="BG58" s="28" t="s">
        <v>272</v>
      </c>
      <c r="BH58" s="28">
        <v>0</v>
      </c>
      <c r="BI58" s="28">
        <v>0</v>
      </c>
      <c r="BJ58" s="28">
        <v>50</v>
      </c>
      <c r="BK58" s="28">
        <v>483</v>
      </c>
      <c r="BL58" s="28">
        <v>339</v>
      </c>
      <c r="BM58" s="28">
        <v>600</v>
      </c>
      <c r="BO58" s="28">
        <v>450</v>
      </c>
      <c r="BP58" s="28">
        <v>0</v>
      </c>
      <c r="BQ58" s="28">
        <v>0</v>
      </c>
      <c r="BR58" s="5">
        <v>1922</v>
      </c>
      <c r="BS58" s="5">
        <v>0</v>
      </c>
      <c r="BT58" s="29">
        <v>0</v>
      </c>
      <c r="BU58" s="1"/>
      <c r="BV58" s="1"/>
      <c r="BX58"/>
      <c r="BY58"/>
      <c r="BZ58"/>
    </row>
    <row r="59" spans="1:78" x14ac:dyDescent="0.35">
      <c r="A59" s="95" t="s">
        <v>142</v>
      </c>
      <c r="B59" t="s">
        <v>144</v>
      </c>
      <c r="C59" t="s">
        <v>91</v>
      </c>
      <c r="D59" s="2" t="s">
        <v>272</v>
      </c>
      <c r="E59" s="2">
        <v>1</v>
      </c>
      <c r="F59" s="1">
        <v>0</v>
      </c>
      <c r="G59" s="1"/>
      <c r="H59" s="1"/>
      <c r="I59" s="28"/>
      <c r="J59" s="1"/>
      <c r="K59" s="1"/>
      <c r="L59" s="1"/>
      <c r="O59" s="28"/>
      <c r="R59" s="1">
        <v>3</v>
      </c>
      <c r="S59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59" s="1">
        <v>3</v>
      </c>
      <c r="U59" s="1">
        <v>2</v>
      </c>
      <c r="V59" s="1">
        <v>3</v>
      </c>
      <c r="W59" s="1">
        <v>2</v>
      </c>
      <c r="Y59" s="1">
        <v>3</v>
      </c>
      <c r="Z59" s="1">
        <v>1</v>
      </c>
      <c r="AA59" s="1">
        <v>0</v>
      </c>
      <c r="AB59" s="1">
        <v>3</v>
      </c>
      <c r="AN59" s="1">
        <v>1</v>
      </c>
      <c r="AS59" s="29">
        <v>0</v>
      </c>
      <c r="AT59" s="29">
        <v>0</v>
      </c>
      <c r="AU59" s="28">
        <v>0</v>
      </c>
      <c r="AV59" s="28">
        <v>0</v>
      </c>
      <c r="AW59" s="28">
        <v>0</v>
      </c>
      <c r="AX59" s="28">
        <v>0</v>
      </c>
      <c r="AY59" s="28">
        <v>0</v>
      </c>
      <c r="AZ59" s="28">
        <v>0</v>
      </c>
      <c r="BB59" s="28">
        <v>0</v>
      </c>
      <c r="BC59" s="28">
        <v>0</v>
      </c>
      <c r="BE59" s="28">
        <v>0</v>
      </c>
      <c r="BF59" s="28">
        <v>0</v>
      </c>
      <c r="BG59" s="28" t="s">
        <v>272</v>
      </c>
      <c r="BH59" s="28">
        <v>0</v>
      </c>
      <c r="BI59" s="28">
        <v>0</v>
      </c>
      <c r="BJ59" s="28">
        <v>50</v>
      </c>
      <c r="BK59" s="28">
        <v>483</v>
      </c>
      <c r="BL59" s="28">
        <v>339</v>
      </c>
      <c r="BM59" s="28">
        <v>600</v>
      </c>
      <c r="BO59" s="28">
        <v>450</v>
      </c>
      <c r="BP59" s="28">
        <v>0</v>
      </c>
      <c r="BQ59" s="28">
        <v>0</v>
      </c>
      <c r="BR59" s="5">
        <v>1922</v>
      </c>
      <c r="BS59" s="5">
        <v>0</v>
      </c>
      <c r="BT59" s="29">
        <v>0</v>
      </c>
      <c r="BU59" s="1"/>
      <c r="BV59" s="1"/>
      <c r="BX59"/>
      <c r="BY59"/>
      <c r="BZ59"/>
    </row>
    <row r="60" spans="1:78" x14ac:dyDescent="0.35">
      <c r="A60" s="95" t="s">
        <v>142</v>
      </c>
      <c r="B60" t="s">
        <v>144</v>
      </c>
      <c r="C60" t="s">
        <v>91</v>
      </c>
      <c r="D60" s="2" t="s">
        <v>272</v>
      </c>
      <c r="E60" s="2">
        <v>2</v>
      </c>
      <c r="F60" s="1">
        <v>0</v>
      </c>
      <c r="G60" s="1"/>
      <c r="H60" s="1"/>
      <c r="I60" s="28"/>
      <c r="J60" s="1"/>
      <c r="K60" s="1"/>
      <c r="L60" s="1"/>
      <c r="O60" s="28"/>
      <c r="R60" s="1">
        <v>3</v>
      </c>
      <c r="S60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0" s="1">
        <v>3</v>
      </c>
      <c r="U60" s="1">
        <v>3</v>
      </c>
      <c r="V60" s="1">
        <v>3</v>
      </c>
      <c r="W60" s="1">
        <v>2</v>
      </c>
      <c r="Y60" s="1">
        <v>3</v>
      </c>
      <c r="Z60" s="1">
        <v>3</v>
      </c>
      <c r="AA60" s="1">
        <v>0</v>
      </c>
      <c r="AB60" s="1">
        <v>3</v>
      </c>
      <c r="AN60" s="1">
        <v>2</v>
      </c>
      <c r="AS60" s="29">
        <v>0</v>
      </c>
      <c r="AT60" s="29">
        <v>0</v>
      </c>
      <c r="AU60" s="28">
        <v>0</v>
      </c>
      <c r="AV60" s="28">
        <v>0</v>
      </c>
      <c r="AW60" s="28">
        <v>0</v>
      </c>
      <c r="AX60" s="28">
        <v>0</v>
      </c>
      <c r="AY60" s="28">
        <v>0</v>
      </c>
      <c r="AZ60" s="28">
        <v>0</v>
      </c>
      <c r="BB60" s="28">
        <v>0</v>
      </c>
      <c r="BC60" s="28">
        <v>0</v>
      </c>
      <c r="BE60" s="28">
        <v>0</v>
      </c>
      <c r="BF60" s="28">
        <v>0</v>
      </c>
      <c r="BG60" s="28" t="s">
        <v>272</v>
      </c>
      <c r="BH60" s="28">
        <v>0</v>
      </c>
      <c r="BI60" s="28">
        <v>0</v>
      </c>
      <c r="BJ60" s="28">
        <v>50</v>
      </c>
      <c r="BK60" s="28">
        <v>483</v>
      </c>
      <c r="BL60" s="28">
        <v>339</v>
      </c>
      <c r="BM60" s="28">
        <v>600</v>
      </c>
      <c r="BO60" s="28">
        <v>450</v>
      </c>
      <c r="BP60" s="28">
        <v>0</v>
      </c>
      <c r="BQ60" s="28">
        <v>0</v>
      </c>
      <c r="BR60" s="5">
        <v>1922</v>
      </c>
      <c r="BS60" s="5">
        <v>0</v>
      </c>
      <c r="BT60" s="29">
        <v>0</v>
      </c>
      <c r="BU60" s="1"/>
      <c r="BV60" s="1"/>
      <c r="BX60"/>
      <c r="BY60"/>
      <c r="BZ60"/>
    </row>
    <row r="61" spans="1:78" x14ac:dyDescent="0.35">
      <c r="A61" s="95" t="s">
        <v>148</v>
      </c>
      <c r="B61" t="s">
        <v>149</v>
      </c>
      <c r="C61" t="s">
        <v>63</v>
      </c>
      <c r="D61" s="2" t="s">
        <v>272</v>
      </c>
      <c r="E61" s="2">
        <v>2</v>
      </c>
      <c r="F61" s="1">
        <v>0</v>
      </c>
      <c r="G61" s="1"/>
      <c r="H61" s="1"/>
      <c r="I61" s="28"/>
      <c r="J61" s="1"/>
      <c r="K61" s="1"/>
      <c r="L61" s="1"/>
      <c r="O61" s="28"/>
      <c r="R61" s="1">
        <v>3</v>
      </c>
      <c r="S61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1" s="1">
        <v>2</v>
      </c>
      <c r="U61" s="1">
        <v>3</v>
      </c>
      <c r="V61" s="1">
        <v>3</v>
      </c>
      <c r="W61" s="1">
        <v>3</v>
      </c>
      <c r="Y61" s="1">
        <v>0</v>
      </c>
      <c r="Z61" s="1">
        <v>0</v>
      </c>
      <c r="AA61" s="1">
        <v>0</v>
      </c>
      <c r="AB61" s="1">
        <v>3</v>
      </c>
      <c r="AN61" s="1">
        <v>1</v>
      </c>
      <c r="AS61" s="29">
        <v>0</v>
      </c>
      <c r="AT61" s="29">
        <v>0</v>
      </c>
      <c r="AU61" s="28">
        <v>0</v>
      </c>
      <c r="AV61" s="28">
        <v>0</v>
      </c>
      <c r="AW61" s="28">
        <v>0</v>
      </c>
      <c r="AX61" s="28">
        <v>0</v>
      </c>
      <c r="AY61" s="28">
        <v>0</v>
      </c>
      <c r="AZ61" s="28">
        <v>0</v>
      </c>
      <c r="BB61" s="28">
        <v>0</v>
      </c>
      <c r="BC61" s="28">
        <v>0</v>
      </c>
      <c r="BE61" s="28">
        <v>0</v>
      </c>
      <c r="BF61" s="28">
        <v>0</v>
      </c>
      <c r="BG61" s="28" t="s">
        <v>272</v>
      </c>
      <c r="BH61" s="28">
        <v>0</v>
      </c>
      <c r="BI61" s="28">
        <v>0</v>
      </c>
      <c r="BJ61" s="28">
        <v>50</v>
      </c>
      <c r="BK61" s="28">
        <v>483</v>
      </c>
      <c r="BL61" s="28">
        <v>339</v>
      </c>
      <c r="BM61" s="28">
        <v>600</v>
      </c>
      <c r="BO61" s="28">
        <v>450</v>
      </c>
      <c r="BP61" s="28">
        <v>0</v>
      </c>
      <c r="BQ61" s="28">
        <v>0</v>
      </c>
      <c r="BR61" s="5">
        <v>1922</v>
      </c>
      <c r="BS61" s="5">
        <v>0</v>
      </c>
      <c r="BT61" s="29">
        <v>0</v>
      </c>
      <c r="BU61" s="1"/>
      <c r="BV61" s="1"/>
      <c r="BX61"/>
      <c r="BY61"/>
      <c r="BZ61"/>
    </row>
    <row r="62" spans="1:78" x14ac:dyDescent="0.35">
      <c r="A62" s="95" t="s">
        <v>148</v>
      </c>
      <c r="B62" t="s">
        <v>149</v>
      </c>
      <c r="C62" t="s">
        <v>63</v>
      </c>
      <c r="D62" s="2" t="s">
        <v>272</v>
      </c>
      <c r="E62" s="2">
        <v>1</v>
      </c>
      <c r="F62" s="1">
        <v>0</v>
      </c>
      <c r="G62" s="1"/>
      <c r="H62" s="1"/>
      <c r="I62" s="28"/>
      <c r="J62" s="1"/>
      <c r="K62" s="1"/>
      <c r="L62" s="1"/>
      <c r="O62" s="28"/>
      <c r="R62" s="1">
        <v>0</v>
      </c>
      <c r="S62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2" s="1">
        <v>2</v>
      </c>
      <c r="U62" s="1">
        <v>3</v>
      </c>
      <c r="V62" s="1">
        <v>3</v>
      </c>
      <c r="W62" s="1">
        <v>3</v>
      </c>
      <c r="Y62" s="1">
        <v>0</v>
      </c>
      <c r="Z62" s="1">
        <v>0</v>
      </c>
      <c r="AA62" s="1">
        <v>0</v>
      </c>
      <c r="AB62" s="1">
        <v>0</v>
      </c>
      <c r="AN62" s="1">
        <v>2</v>
      </c>
      <c r="AS62" s="29">
        <v>0</v>
      </c>
      <c r="AT62" s="29">
        <v>0</v>
      </c>
      <c r="AU62" s="28">
        <v>0</v>
      </c>
      <c r="AV62" s="28">
        <v>0</v>
      </c>
      <c r="AW62" s="28">
        <v>0</v>
      </c>
      <c r="AX62" s="28">
        <v>0</v>
      </c>
      <c r="AY62" s="28">
        <v>0</v>
      </c>
      <c r="AZ62" s="28">
        <v>0</v>
      </c>
      <c r="BB62" s="28">
        <v>0</v>
      </c>
      <c r="BC62" s="28">
        <v>0</v>
      </c>
      <c r="BE62" s="28">
        <v>0</v>
      </c>
      <c r="BF62" s="28">
        <v>0</v>
      </c>
      <c r="BG62" s="28" t="s">
        <v>272</v>
      </c>
      <c r="BH62" s="28">
        <v>0</v>
      </c>
      <c r="BI62" s="28">
        <v>0</v>
      </c>
      <c r="BJ62" s="28">
        <v>50</v>
      </c>
      <c r="BK62" s="28">
        <v>483</v>
      </c>
      <c r="BL62" s="28">
        <v>339</v>
      </c>
      <c r="BM62" s="28">
        <v>600</v>
      </c>
      <c r="BO62" s="28">
        <v>450</v>
      </c>
      <c r="BP62" s="28">
        <v>0</v>
      </c>
      <c r="BQ62" s="28">
        <v>0</v>
      </c>
      <c r="BR62" s="5">
        <v>1922</v>
      </c>
      <c r="BS62" s="5">
        <v>0</v>
      </c>
      <c r="BT62" s="29">
        <v>0</v>
      </c>
      <c r="BU62" s="1"/>
      <c r="BV62" s="1"/>
      <c r="BX62"/>
      <c r="BY62"/>
      <c r="BZ62"/>
    </row>
    <row r="63" spans="1:78" x14ac:dyDescent="0.35">
      <c r="A63" s="95" t="s">
        <v>148</v>
      </c>
      <c r="B63" t="s">
        <v>149</v>
      </c>
      <c r="C63" t="s">
        <v>63</v>
      </c>
      <c r="D63" s="2" t="s">
        <v>272</v>
      </c>
      <c r="E63" s="2">
        <v>1</v>
      </c>
      <c r="F63" s="1">
        <v>0</v>
      </c>
      <c r="G63" s="1"/>
      <c r="H63" s="1"/>
      <c r="I63" s="28"/>
      <c r="J63" s="1"/>
      <c r="K63" s="1"/>
      <c r="L63" s="1"/>
      <c r="O63" s="28"/>
      <c r="R63" s="1">
        <v>1</v>
      </c>
      <c r="S63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3" s="1">
        <v>3</v>
      </c>
      <c r="U63" s="1">
        <v>2</v>
      </c>
      <c r="V63" s="1">
        <v>3</v>
      </c>
      <c r="W63" s="1">
        <v>2</v>
      </c>
      <c r="Y63" s="1">
        <v>3</v>
      </c>
      <c r="Z63" s="1">
        <v>3</v>
      </c>
      <c r="AA63" s="1">
        <v>1</v>
      </c>
      <c r="AB63" s="1">
        <v>3</v>
      </c>
      <c r="AN63" s="1">
        <v>3</v>
      </c>
      <c r="AS63" s="29">
        <v>0</v>
      </c>
      <c r="AT63" s="29">
        <v>0</v>
      </c>
      <c r="AU63" s="28">
        <v>0</v>
      </c>
      <c r="AV63" s="28">
        <v>0</v>
      </c>
      <c r="AW63" s="28">
        <v>0</v>
      </c>
      <c r="AX63" s="28">
        <v>0</v>
      </c>
      <c r="AY63" s="28">
        <v>0</v>
      </c>
      <c r="AZ63" s="28">
        <v>0</v>
      </c>
      <c r="BB63" s="28">
        <v>0</v>
      </c>
      <c r="BC63" s="28">
        <v>0</v>
      </c>
      <c r="BE63" s="28">
        <v>0</v>
      </c>
      <c r="BF63" s="28">
        <v>0</v>
      </c>
      <c r="BG63" s="28" t="s">
        <v>272</v>
      </c>
      <c r="BH63" s="28">
        <v>0</v>
      </c>
      <c r="BI63" s="28">
        <v>0</v>
      </c>
      <c r="BJ63" s="28">
        <v>50</v>
      </c>
      <c r="BK63" s="28">
        <v>483</v>
      </c>
      <c r="BL63" s="28">
        <v>339</v>
      </c>
      <c r="BM63" s="28">
        <v>600</v>
      </c>
      <c r="BO63" s="28">
        <v>450</v>
      </c>
      <c r="BP63" s="28">
        <v>0</v>
      </c>
      <c r="BQ63" s="28">
        <v>0</v>
      </c>
      <c r="BR63" s="5">
        <v>1922</v>
      </c>
      <c r="BS63" s="5">
        <v>0</v>
      </c>
      <c r="BT63" s="29">
        <v>0</v>
      </c>
      <c r="BU63" s="1"/>
      <c r="BV63" s="1"/>
      <c r="BX63"/>
      <c r="BY63"/>
      <c r="BZ63"/>
    </row>
    <row r="64" spans="1:78" x14ac:dyDescent="0.35">
      <c r="A64" s="95" t="s">
        <v>150</v>
      </c>
      <c r="B64" t="s">
        <v>152</v>
      </c>
      <c r="C64" t="s">
        <v>91</v>
      </c>
      <c r="D64" s="2" t="s">
        <v>272</v>
      </c>
      <c r="E64" s="2">
        <v>1</v>
      </c>
      <c r="F64" s="1">
        <v>0</v>
      </c>
      <c r="G64" s="1">
        <v>0</v>
      </c>
      <c r="H64" s="1">
        <v>0</v>
      </c>
      <c r="I64" s="28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28">
        <v>0</v>
      </c>
      <c r="P64" s="1">
        <v>0</v>
      </c>
      <c r="R64" s="1">
        <v>3</v>
      </c>
      <c r="S64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4" s="1">
        <v>3</v>
      </c>
      <c r="U64" s="1">
        <v>3</v>
      </c>
      <c r="V64" s="1">
        <v>3</v>
      </c>
      <c r="W64" s="1">
        <v>2</v>
      </c>
      <c r="Y64" s="1">
        <v>3</v>
      </c>
      <c r="Z64" s="1">
        <v>3</v>
      </c>
      <c r="AA64" s="1">
        <v>1</v>
      </c>
      <c r="AB64" s="1">
        <v>3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1</v>
      </c>
      <c r="AO64" s="1">
        <v>0</v>
      </c>
      <c r="AP64" s="1">
        <v>0</v>
      </c>
      <c r="AQ64" s="1">
        <v>0</v>
      </c>
      <c r="AR64" s="1">
        <v>0</v>
      </c>
      <c r="AS64" s="29">
        <v>0</v>
      </c>
      <c r="AT64" s="29">
        <v>0</v>
      </c>
      <c r="AU64" s="28">
        <v>0</v>
      </c>
      <c r="AV64" s="28">
        <v>0</v>
      </c>
      <c r="AW64" s="28">
        <v>0</v>
      </c>
      <c r="AY64" s="28">
        <v>0</v>
      </c>
      <c r="AZ64" s="28">
        <v>0</v>
      </c>
      <c r="BA64" s="28">
        <v>0</v>
      </c>
      <c r="BB64" s="28">
        <v>0</v>
      </c>
      <c r="BC64" s="28">
        <v>0</v>
      </c>
      <c r="BD64" s="28">
        <v>0</v>
      </c>
      <c r="BE64" s="28">
        <v>0</v>
      </c>
      <c r="BF64" s="28">
        <v>0</v>
      </c>
      <c r="BH64" s="28">
        <v>0</v>
      </c>
      <c r="BJ64" s="28">
        <v>50</v>
      </c>
      <c r="BK64" s="28">
        <v>483</v>
      </c>
      <c r="BL64" s="28">
        <v>339</v>
      </c>
      <c r="BM64" s="28">
        <v>600</v>
      </c>
      <c r="BN64" s="28">
        <v>0</v>
      </c>
      <c r="BO64" s="28">
        <v>450</v>
      </c>
      <c r="BP64" s="28">
        <v>0</v>
      </c>
      <c r="BQ64" s="28">
        <v>0</v>
      </c>
      <c r="BR64" s="5">
        <v>0</v>
      </c>
      <c r="BS64" s="5">
        <v>0</v>
      </c>
      <c r="BT64" s="29">
        <v>0</v>
      </c>
      <c r="BU64" s="1"/>
      <c r="BV64" s="1"/>
      <c r="BX64"/>
      <c r="BY64"/>
      <c r="BZ64"/>
    </row>
    <row r="65" spans="1:78" x14ac:dyDescent="0.35">
      <c r="A65" s="95" t="s">
        <v>150</v>
      </c>
      <c r="B65" t="s">
        <v>152</v>
      </c>
      <c r="C65" t="s">
        <v>91</v>
      </c>
      <c r="D65" s="2" t="s">
        <v>272</v>
      </c>
      <c r="E65" s="2">
        <v>2</v>
      </c>
      <c r="F65" s="1">
        <v>0</v>
      </c>
      <c r="G65" s="1">
        <v>0</v>
      </c>
      <c r="H65" s="1">
        <v>0</v>
      </c>
      <c r="I65" s="28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28">
        <v>0</v>
      </c>
      <c r="P65" s="1">
        <v>0</v>
      </c>
      <c r="R65" s="1">
        <v>3</v>
      </c>
      <c r="S65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5" s="1">
        <v>2</v>
      </c>
      <c r="U65" s="1">
        <v>3</v>
      </c>
      <c r="V65" s="1">
        <v>3</v>
      </c>
      <c r="W65" s="1">
        <v>3</v>
      </c>
      <c r="Y65" s="1">
        <v>0</v>
      </c>
      <c r="Z65" s="1">
        <v>0</v>
      </c>
      <c r="AA65" s="1">
        <v>0</v>
      </c>
      <c r="AB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2</v>
      </c>
      <c r="AO65" s="1">
        <v>0</v>
      </c>
      <c r="AP65" s="1">
        <v>0</v>
      </c>
      <c r="AQ65" s="1">
        <v>0</v>
      </c>
      <c r="AR65" s="1">
        <v>0</v>
      </c>
      <c r="AS65" s="29">
        <v>0</v>
      </c>
      <c r="AT65" s="29">
        <v>0</v>
      </c>
      <c r="AU65" s="28">
        <v>0</v>
      </c>
      <c r="AV65" s="28">
        <v>0</v>
      </c>
      <c r="AW65" s="28">
        <v>0</v>
      </c>
      <c r="AY65" s="28">
        <v>0</v>
      </c>
      <c r="AZ65" s="28">
        <v>0</v>
      </c>
      <c r="BA65" s="28">
        <v>0</v>
      </c>
      <c r="BB65" s="28">
        <v>0</v>
      </c>
      <c r="BC65" s="28">
        <v>0</v>
      </c>
      <c r="BD65" s="28">
        <v>0</v>
      </c>
      <c r="BE65" s="28">
        <v>0</v>
      </c>
      <c r="BF65" s="28">
        <v>0</v>
      </c>
      <c r="BH65" s="28">
        <v>0</v>
      </c>
      <c r="BJ65" s="28">
        <v>50</v>
      </c>
      <c r="BK65" s="28">
        <v>483</v>
      </c>
      <c r="BL65" s="28">
        <v>339</v>
      </c>
      <c r="BM65" s="28">
        <v>600</v>
      </c>
      <c r="BN65" s="28">
        <v>0</v>
      </c>
      <c r="BO65" s="28">
        <v>450</v>
      </c>
      <c r="BP65" s="28">
        <v>0</v>
      </c>
      <c r="BQ65" s="28">
        <v>0</v>
      </c>
      <c r="BR65" s="5">
        <v>0</v>
      </c>
      <c r="BS65" s="5">
        <v>0</v>
      </c>
      <c r="BT65" s="29">
        <v>0</v>
      </c>
      <c r="BU65" s="1"/>
      <c r="BV65" s="1"/>
      <c r="BX65"/>
      <c r="BY65"/>
      <c r="BZ65"/>
    </row>
    <row r="66" spans="1:78" x14ac:dyDescent="0.35">
      <c r="A66" s="95" t="s">
        <v>150</v>
      </c>
      <c r="B66" t="s">
        <v>152</v>
      </c>
      <c r="C66" t="s">
        <v>91</v>
      </c>
      <c r="D66" s="2" t="s">
        <v>272</v>
      </c>
      <c r="E66" s="2">
        <v>1</v>
      </c>
      <c r="F66" s="1">
        <v>0</v>
      </c>
      <c r="G66" s="1">
        <v>0</v>
      </c>
      <c r="H66" s="1">
        <v>0</v>
      </c>
      <c r="I66" s="28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28">
        <v>0</v>
      </c>
      <c r="P66" s="1">
        <v>0</v>
      </c>
      <c r="R66" s="1">
        <v>3</v>
      </c>
      <c r="S66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6" s="1">
        <v>3</v>
      </c>
      <c r="U66" s="1">
        <v>3</v>
      </c>
      <c r="V66" s="1">
        <v>3</v>
      </c>
      <c r="W66" s="1">
        <v>2</v>
      </c>
      <c r="Y66" s="1">
        <v>3</v>
      </c>
      <c r="Z66" s="1">
        <v>2</v>
      </c>
      <c r="AA66" s="1">
        <v>0</v>
      </c>
      <c r="AB66" s="1">
        <v>3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3</v>
      </c>
      <c r="AO66" s="1">
        <v>0</v>
      </c>
      <c r="AP66" s="1">
        <v>0</v>
      </c>
      <c r="AQ66" s="1">
        <v>0</v>
      </c>
      <c r="AR66" s="1">
        <v>0</v>
      </c>
      <c r="AS66" s="29">
        <v>0</v>
      </c>
      <c r="AT66" s="29">
        <v>0</v>
      </c>
      <c r="AU66" s="28">
        <v>0</v>
      </c>
      <c r="AV66" s="28">
        <v>0</v>
      </c>
      <c r="AW66" s="28">
        <v>0</v>
      </c>
      <c r="AY66" s="28">
        <v>0</v>
      </c>
      <c r="AZ66" s="28">
        <v>0</v>
      </c>
      <c r="BA66" s="28">
        <v>0</v>
      </c>
      <c r="BB66" s="28">
        <v>0</v>
      </c>
      <c r="BC66" s="28">
        <v>0</v>
      </c>
      <c r="BD66" s="28">
        <v>0</v>
      </c>
      <c r="BE66" s="28">
        <v>0</v>
      </c>
      <c r="BF66" s="28">
        <v>0</v>
      </c>
      <c r="BH66" s="28">
        <v>0</v>
      </c>
      <c r="BJ66" s="28">
        <v>50</v>
      </c>
      <c r="BK66" s="28">
        <v>483</v>
      </c>
      <c r="BL66" s="28">
        <v>339</v>
      </c>
      <c r="BM66" s="28">
        <v>600</v>
      </c>
      <c r="BN66" s="28">
        <v>0</v>
      </c>
      <c r="BO66" s="28">
        <v>450</v>
      </c>
      <c r="BP66" s="28">
        <v>0</v>
      </c>
      <c r="BQ66" s="28">
        <v>0</v>
      </c>
      <c r="BR66" s="5">
        <v>0</v>
      </c>
      <c r="BS66" s="5">
        <v>0</v>
      </c>
      <c r="BT66" s="29">
        <v>0</v>
      </c>
      <c r="BU66" s="1"/>
      <c r="BV66" s="1"/>
      <c r="BX66"/>
      <c r="BY66"/>
      <c r="BZ66"/>
    </row>
    <row r="67" spans="1:78" x14ac:dyDescent="0.35">
      <c r="A67" s="95" t="s">
        <v>153</v>
      </c>
      <c r="B67" t="s">
        <v>154</v>
      </c>
      <c r="C67" t="s">
        <v>91</v>
      </c>
      <c r="D67" s="2" t="s">
        <v>272</v>
      </c>
      <c r="E67" s="2">
        <v>1</v>
      </c>
      <c r="F67" s="1">
        <v>0</v>
      </c>
      <c r="G67" s="1"/>
      <c r="H67" s="1"/>
      <c r="I67" s="28"/>
      <c r="J67" s="1"/>
      <c r="K67" s="1"/>
      <c r="L67" s="1"/>
      <c r="O67" s="28"/>
      <c r="R67" s="1">
        <v>3</v>
      </c>
      <c r="S67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7" s="1">
        <v>3</v>
      </c>
      <c r="U67" s="1">
        <v>2</v>
      </c>
      <c r="V67" s="1">
        <v>3</v>
      </c>
      <c r="W67" s="1">
        <v>2</v>
      </c>
      <c r="Y67" s="1">
        <v>3</v>
      </c>
      <c r="Z67" s="1">
        <v>3</v>
      </c>
      <c r="AA67" s="1">
        <v>1</v>
      </c>
      <c r="AB67" s="1">
        <v>3</v>
      </c>
      <c r="AN67" s="1">
        <v>1</v>
      </c>
      <c r="AS67" s="29">
        <v>0</v>
      </c>
      <c r="AT67" s="29">
        <v>0</v>
      </c>
      <c r="AU67" s="28">
        <v>0</v>
      </c>
      <c r="AV67" s="28">
        <v>0</v>
      </c>
      <c r="AW67" s="28">
        <v>0</v>
      </c>
      <c r="AX67" s="28">
        <v>0</v>
      </c>
      <c r="AY67" s="28">
        <v>0</v>
      </c>
      <c r="AZ67" s="28">
        <v>0</v>
      </c>
      <c r="BB67" s="28">
        <v>0</v>
      </c>
      <c r="BC67" s="28">
        <v>0</v>
      </c>
      <c r="BE67" s="28">
        <v>0</v>
      </c>
      <c r="BF67" s="28">
        <v>0</v>
      </c>
      <c r="BG67" s="28" t="s">
        <v>272</v>
      </c>
      <c r="BH67" s="28">
        <v>0</v>
      </c>
      <c r="BI67" s="28">
        <v>0</v>
      </c>
      <c r="BJ67" s="28">
        <v>50</v>
      </c>
      <c r="BK67" s="28">
        <v>483</v>
      </c>
      <c r="BL67" s="28">
        <v>339</v>
      </c>
      <c r="BM67" s="28">
        <v>600</v>
      </c>
      <c r="BO67" s="28">
        <v>450</v>
      </c>
      <c r="BP67" s="28">
        <v>0</v>
      </c>
      <c r="BQ67" s="28">
        <v>0</v>
      </c>
      <c r="BR67" s="5">
        <v>1922</v>
      </c>
      <c r="BS67" s="5">
        <v>0</v>
      </c>
      <c r="BT67" s="29">
        <v>0</v>
      </c>
      <c r="BU67" s="1"/>
      <c r="BV67" s="1"/>
      <c r="BX67"/>
      <c r="BY67"/>
      <c r="BZ67"/>
    </row>
    <row r="68" spans="1:78" x14ac:dyDescent="0.35">
      <c r="A68" s="95" t="s">
        <v>155</v>
      </c>
      <c r="B68" t="s">
        <v>156</v>
      </c>
      <c r="C68" t="s">
        <v>91</v>
      </c>
      <c r="D68" s="2" t="s">
        <v>272</v>
      </c>
      <c r="E68" s="2">
        <v>1</v>
      </c>
      <c r="F68" s="1">
        <v>0</v>
      </c>
      <c r="G68" s="1"/>
      <c r="H68" s="1"/>
      <c r="I68" s="28"/>
      <c r="J68" s="1"/>
      <c r="K68" s="1"/>
      <c r="L68" s="1"/>
      <c r="O68" s="28"/>
      <c r="R68" s="1">
        <v>3</v>
      </c>
      <c r="S68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8" s="1">
        <v>2</v>
      </c>
      <c r="U68" s="1">
        <v>2</v>
      </c>
      <c r="V68" s="1">
        <v>3</v>
      </c>
      <c r="W68" s="1">
        <v>2</v>
      </c>
      <c r="Y68" s="1">
        <v>0</v>
      </c>
      <c r="Z68" s="1">
        <v>3</v>
      </c>
      <c r="AA68" s="1">
        <v>0</v>
      </c>
      <c r="AB68" s="1">
        <v>3</v>
      </c>
      <c r="AN68" s="1">
        <v>1</v>
      </c>
      <c r="AS68" s="29">
        <v>0</v>
      </c>
      <c r="AT68" s="29">
        <v>0</v>
      </c>
      <c r="AU68" s="28">
        <v>0</v>
      </c>
      <c r="AV68" s="28">
        <v>0</v>
      </c>
      <c r="AW68" s="28">
        <v>0</v>
      </c>
      <c r="AX68" s="28">
        <v>0</v>
      </c>
      <c r="AY68" s="28">
        <v>0</v>
      </c>
      <c r="AZ68" s="28">
        <v>0</v>
      </c>
      <c r="BB68" s="28">
        <v>0</v>
      </c>
      <c r="BC68" s="28">
        <v>0</v>
      </c>
      <c r="BE68" s="28">
        <v>0</v>
      </c>
      <c r="BF68" s="28">
        <v>0</v>
      </c>
      <c r="BG68" s="28" t="s">
        <v>272</v>
      </c>
      <c r="BH68" s="28">
        <v>0</v>
      </c>
      <c r="BI68" s="28">
        <v>0</v>
      </c>
      <c r="BJ68" s="28">
        <v>50</v>
      </c>
      <c r="BK68" s="28">
        <v>483</v>
      </c>
      <c r="BL68" s="28">
        <v>339</v>
      </c>
      <c r="BM68" s="28">
        <v>600</v>
      </c>
      <c r="BO68" s="28">
        <v>450</v>
      </c>
      <c r="BP68" s="28">
        <v>0</v>
      </c>
      <c r="BQ68" s="28">
        <v>0</v>
      </c>
      <c r="BR68" s="5">
        <v>1922</v>
      </c>
      <c r="BS68" s="5">
        <v>0</v>
      </c>
      <c r="BT68" s="29">
        <v>0</v>
      </c>
      <c r="BU68" s="1"/>
      <c r="BV68" s="1"/>
      <c r="BX68"/>
      <c r="BY68"/>
      <c r="BZ68"/>
    </row>
    <row r="69" spans="1:78" x14ac:dyDescent="0.35">
      <c r="A69" s="95" t="s">
        <v>159</v>
      </c>
      <c r="B69" t="s">
        <v>160</v>
      </c>
      <c r="C69" t="s">
        <v>91</v>
      </c>
      <c r="D69" s="2" t="s">
        <v>272</v>
      </c>
      <c r="E69" s="2">
        <v>1</v>
      </c>
      <c r="F69" s="1">
        <v>0</v>
      </c>
      <c r="G69" s="1"/>
      <c r="H69" s="1"/>
      <c r="I69" s="28"/>
      <c r="J69" s="1"/>
      <c r="K69" s="1"/>
      <c r="L69" s="1"/>
      <c r="O69" s="28"/>
      <c r="R69" s="1">
        <v>3</v>
      </c>
      <c r="S69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69" s="1">
        <v>3</v>
      </c>
      <c r="U69" s="1">
        <v>0</v>
      </c>
      <c r="V69" s="1">
        <v>3</v>
      </c>
      <c r="W69" s="1">
        <v>3</v>
      </c>
      <c r="Y69" s="1">
        <v>3</v>
      </c>
      <c r="Z69" s="1">
        <v>3</v>
      </c>
      <c r="AA69" s="1">
        <v>0</v>
      </c>
      <c r="AB69" s="1">
        <v>3</v>
      </c>
      <c r="AN69" s="1">
        <v>1</v>
      </c>
      <c r="AS69" s="29">
        <v>0</v>
      </c>
      <c r="AT69" s="29">
        <v>0</v>
      </c>
      <c r="AU69" s="28">
        <v>0</v>
      </c>
      <c r="AV69" s="28">
        <v>0</v>
      </c>
      <c r="AW69" s="28">
        <v>0</v>
      </c>
      <c r="AX69" s="28">
        <v>0</v>
      </c>
      <c r="AY69" s="28">
        <v>0</v>
      </c>
      <c r="AZ69" s="28">
        <v>0</v>
      </c>
      <c r="BB69" s="28">
        <v>0</v>
      </c>
      <c r="BC69" s="28">
        <v>0</v>
      </c>
      <c r="BE69" s="28">
        <v>0</v>
      </c>
      <c r="BF69" s="28">
        <v>0</v>
      </c>
      <c r="BG69" s="28" t="s">
        <v>272</v>
      </c>
      <c r="BH69" s="28">
        <v>0</v>
      </c>
      <c r="BI69" s="28">
        <v>0</v>
      </c>
      <c r="BJ69" s="28">
        <v>50</v>
      </c>
      <c r="BK69" s="28">
        <v>483</v>
      </c>
      <c r="BL69" s="28">
        <v>339</v>
      </c>
      <c r="BM69" s="28">
        <v>600</v>
      </c>
      <c r="BO69" s="28">
        <v>450</v>
      </c>
      <c r="BP69" s="28">
        <v>0</v>
      </c>
      <c r="BQ69" s="28">
        <v>0</v>
      </c>
      <c r="BR69" s="5">
        <v>1922</v>
      </c>
      <c r="BS69" s="5">
        <v>0</v>
      </c>
      <c r="BT69" s="29">
        <v>0</v>
      </c>
      <c r="BU69" s="1"/>
      <c r="BV69" s="1"/>
      <c r="BX69"/>
      <c r="BY69"/>
      <c r="BZ69"/>
    </row>
    <row r="70" spans="1:78" x14ac:dyDescent="0.35">
      <c r="A70" s="95" t="s">
        <v>159</v>
      </c>
      <c r="B70" t="s">
        <v>160</v>
      </c>
      <c r="C70" t="s">
        <v>91</v>
      </c>
      <c r="D70" s="2" t="s">
        <v>272</v>
      </c>
      <c r="E70" s="2">
        <v>2</v>
      </c>
      <c r="F70" s="1">
        <v>0</v>
      </c>
      <c r="G70" s="1"/>
      <c r="H70" s="1"/>
      <c r="I70" s="28"/>
      <c r="J70" s="1"/>
      <c r="K70" s="1"/>
      <c r="L70" s="1"/>
      <c r="O70" s="28"/>
      <c r="R70" s="1">
        <v>3</v>
      </c>
      <c r="S70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0" s="1">
        <v>3</v>
      </c>
      <c r="U70" s="1">
        <v>0</v>
      </c>
      <c r="V70" s="1">
        <v>3</v>
      </c>
      <c r="W70" s="1">
        <v>3</v>
      </c>
      <c r="Y70" s="1">
        <v>3</v>
      </c>
      <c r="Z70" s="1">
        <v>1</v>
      </c>
      <c r="AA70" s="1">
        <v>0</v>
      </c>
      <c r="AB70" s="1">
        <v>3</v>
      </c>
      <c r="AN70" s="1">
        <v>2</v>
      </c>
      <c r="AS70" s="29">
        <v>0</v>
      </c>
      <c r="AT70" s="29">
        <v>0</v>
      </c>
      <c r="AU70" s="28">
        <v>0</v>
      </c>
      <c r="AV70" s="28">
        <v>0</v>
      </c>
      <c r="AW70" s="28">
        <v>0</v>
      </c>
      <c r="AX70" s="28">
        <v>0</v>
      </c>
      <c r="AY70" s="28">
        <v>0</v>
      </c>
      <c r="AZ70" s="28">
        <v>0</v>
      </c>
      <c r="BB70" s="28">
        <v>0</v>
      </c>
      <c r="BC70" s="28">
        <v>0</v>
      </c>
      <c r="BE70" s="28">
        <v>0</v>
      </c>
      <c r="BF70" s="28">
        <v>0</v>
      </c>
      <c r="BG70" s="28" t="s">
        <v>272</v>
      </c>
      <c r="BH70" s="28">
        <v>0</v>
      </c>
      <c r="BI70" s="28">
        <v>0</v>
      </c>
      <c r="BJ70" s="28">
        <v>50</v>
      </c>
      <c r="BK70" s="28">
        <v>483</v>
      </c>
      <c r="BL70" s="28">
        <v>339</v>
      </c>
      <c r="BM70" s="28">
        <v>600</v>
      </c>
      <c r="BO70" s="28">
        <v>450</v>
      </c>
      <c r="BP70" s="28">
        <v>0</v>
      </c>
      <c r="BQ70" s="28">
        <v>0</v>
      </c>
      <c r="BR70" s="5">
        <v>1922</v>
      </c>
      <c r="BS70" s="5">
        <v>0</v>
      </c>
      <c r="BT70" s="29">
        <v>0</v>
      </c>
      <c r="BU70" s="1"/>
      <c r="BV70" s="1"/>
      <c r="BX70"/>
      <c r="BY70"/>
      <c r="BZ70"/>
    </row>
    <row r="71" spans="1:78" x14ac:dyDescent="0.35">
      <c r="A71" s="95" t="s">
        <v>159</v>
      </c>
      <c r="B71" t="s">
        <v>160</v>
      </c>
      <c r="C71" t="s">
        <v>91</v>
      </c>
      <c r="D71" s="2" t="s">
        <v>272</v>
      </c>
      <c r="E71" s="2">
        <v>1</v>
      </c>
      <c r="F71" s="1">
        <v>0</v>
      </c>
      <c r="G71" s="1"/>
      <c r="H71" s="1"/>
      <c r="I71" s="28"/>
      <c r="J71" s="1"/>
      <c r="K71" s="1"/>
      <c r="L71" s="1"/>
      <c r="O71" s="28"/>
      <c r="R71" s="1">
        <v>3</v>
      </c>
      <c r="S71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1" s="1">
        <v>3</v>
      </c>
      <c r="U71" s="1">
        <v>0</v>
      </c>
      <c r="V71" s="1">
        <v>3</v>
      </c>
      <c r="W71" s="1">
        <v>3</v>
      </c>
      <c r="Y71" s="1">
        <v>3</v>
      </c>
      <c r="Z71" s="1">
        <v>1</v>
      </c>
      <c r="AA71" s="1">
        <v>0</v>
      </c>
      <c r="AB71" s="1">
        <v>3</v>
      </c>
      <c r="AN71" s="1">
        <v>3</v>
      </c>
      <c r="AS71" s="29">
        <v>0</v>
      </c>
      <c r="AT71" s="29">
        <v>0</v>
      </c>
      <c r="AU71" s="28">
        <v>0</v>
      </c>
      <c r="AV71" s="28">
        <v>0</v>
      </c>
      <c r="AW71" s="28">
        <v>0</v>
      </c>
      <c r="AX71" s="28">
        <v>0</v>
      </c>
      <c r="AY71" s="28">
        <v>0</v>
      </c>
      <c r="AZ71" s="28">
        <v>0</v>
      </c>
      <c r="BB71" s="28">
        <v>0</v>
      </c>
      <c r="BC71" s="28">
        <v>0</v>
      </c>
      <c r="BE71" s="28">
        <v>0</v>
      </c>
      <c r="BF71" s="28">
        <v>0</v>
      </c>
      <c r="BG71" s="28" t="s">
        <v>272</v>
      </c>
      <c r="BH71" s="28">
        <v>0</v>
      </c>
      <c r="BI71" s="28">
        <v>0</v>
      </c>
      <c r="BJ71" s="28">
        <v>50</v>
      </c>
      <c r="BK71" s="28">
        <v>483</v>
      </c>
      <c r="BL71" s="28">
        <v>339</v>
      </c>
      <c r="BM71" s="28">
        <v>600</v>
      </c>
      <c r="BO71" s="28">
        <v>450</v>
      </c>
      <c r="BP71" s="28">
        <v>0</v>
      </c>
      <c r="BQ71" s="28">
        <v>0</v>
      </c>
      <c r="BR71" s="5">
        <v>1922</v>
      </c>
      <c r="BS71" s="5">
        <v>0</v>
      </c>
      <c r="BT71" s="29">
        <v>0</v>
      </c>
      <c r="BU71" s="1"/>
      <c r="BV71" s="1"/>
      <c r="BX71"/>
      <c r="BY71"/>
      <c r="BZ71"/>
    </row>
    <row r="72" spans="1:78" x14ac:dyDescent="0.35">
      <c r="A72" s="95" t="s">
        <v>161</v>
      </c>
      <c r="B72" t="s">
        <v>162</v>
      </c>
      <c r="C72" t="s">
        <v>63</v>
      </c>
      <c r="D72" s="2" t="s">
        <v>272</v>
      </c>
      <c r="E72" s="2">
        <v>3</v>
      </c>
      <c r="F72" s="1">
        <v>0</v>
      </c>
      <c r="G72" s="1"/>
      <c r="H72" s="1"/>
      <c r="I72" s="28"/>
      <c r="J72" s="1"/>
      <c r="K72" s="1"/>
      <c r="L72" s="1"/>
      <c r="O72" s="28"/>
      <c r="R72" s="1">
        <v>3</v>
      </c>
      <c r="S72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2" s="1">
        <v>3</v>
      </c>
      <c r="U72" s="1">
        <v>3</v>
      </c>
      <c r="V72" s="1">
        <v>3</v>
      </c>
      <c r="W72" s="1">
        <v>2</v>
      </c>
      <c r="Y72" s="1">
        <v>3</v>
      </c>
      <c r="Z72" s="1">
        <v>2</v>
      </c>
      <c r="AA72" s="1">
        <v>0</v>
      </c>
      <c r="AB72" s="1">
        <v>3</v>
      </c>
      <c r="AN72" s="1">
        <v>1</v>
      </c>
      <c r="AS72" s="29">
        <v>0</v>
      </c>
      <c r="AT72" s="29">
        <v>0</v>
      </c>
      <c r="AU72" s="28">
        <v>0</v>
      </c>
      <c r="AV72" s="28">
        <v>0</v>
      </c>
      <c r="AW72" s="28">
        <v>0</v>
      </c>
      <c r="AX72" s="28">
        <v>0</v>
      </c>
      <c r="AY72" s="28">
        <v>0</v>
      </c>
      <c r="AZ72" s="28">
        <v>0</v>
      </c>
      <c r="BB72" s="28">
        <v>0</v>
      </c>
      <c r="BC72" s="28">
        <v>0</v>
      </c>
      <c r="BE72" s="28">
        <v>0</v>
      </c>
      <c r="BF72" s="28">
        <v>0</v>
      </c>
      <c r="BG72" s="28" t="s">
        <v>272</v>
      </c>
      <c r="BH72" s="28">
        <v>0</v>
      </c>
      <c r="BI72" s="28">
        <v>0</v>
      </c>
      <c r="BJ72" s="28">
        <v>50</v>
      </c>
      <c r="BK72" s="28">
        <v>483</v>
      </c>
      <c r="BL72" s="28">
        <v>339</v>
      </c>
      <c r="BM72" s="28">
        <v>600</v>
      </c>
      <c r="BO72" s="28">
        <v>450</v>
      </c>
      <c r="BP72" s="28">
        <v>0</v>
      </c>
      <c r="BQ72" s="28">
        <v>0</v>
      </c>
      <c r="BR72" s="5">
        <v>1922</v>
      </c>
      <c r="BS72" s="5">
        <v>0</v>
      </c>
      <c r="BT72" s="29">
        <v>0</v>
      </c>
      <c r="BU72" s="1"/>
      <c r="BV72" s="1"/>
      <c r="BX72"/>
      <c r="BY72"/>
      <c r="BZ72"/>
    </row>
    <row r="73" spans="1:78" x14ac:dyDescent="0.35">
      <c r="A73" s="95" t="s">
        <v>161</v>
      </c>
      <c r="B73" t="s">
        <v>162</v>
      </c>
      <c r="C73" t="s">
        <v>63</v>
      </c>
      <c r="D73" s="2" t="s">
        <v>272</v>
      </c>
      <c r="E73" s="2">
        <v>2</v>
      </c>
      <c r="F73" s="1">
        <v>0</v>
      </c>
      <c r="G73" s="1"/>
      <c r="H73" s="1"/>
      <c r="I73" s="28"/>
      <c r="J73" s="1"/>
      <c r="K73" s="1"/>
      <c r="L73" s="1"/>
      <c r="O73" s="28"/>
      <c r="R73" s="1">
        <v>3</v>
      </c>
      <c r="S73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3" s="1">
        <v>3</v>
      </c>
      <c r="U73" s="1">
        <v>2</v>
      </c>
      <c r="V73" s="1">
        <v>3</v>
      </c>
      <c r="W73" s="1">
        <v>2</v>
      </c>
      <c r="Y73" s="1">
        <v>3</v>
      </c>
      <c r="Z73" s="1">
        <v>2</v>
      </c>
      <c r="AA73" s="1">
        <v>0</v>
      </c>
      <c r="AB73" s="1">
        <v>3</v>
      </c>
      <c r="AN73" s="1">
        <v>2</v>
      </c>
      <c r="AS73" s="29">
        <v>0</v>
      </c>
      <c r="AT73" s="29">
        <v>0</v>
      </c>
      <c r="AU73" s="28">
        <v>0</v>
      </c>
      <c r="AV73" s="28">
        <v>0</v>
      </c>
      <c r="AW73" s="28">
        <v>0</v>
      </c>
      <c r="AX73" s="28">
        <v>0</v>
      </c>
      <c r="AY73" s="28">
        <v>0</v>
      </c>
      <c r="AZ73" s="28">
        <v>0</v>
      </c>
      <c r="BB73" s="28">
        <v>0</v>
      </c>
      <c r="BC73" s="28">
        <v>0</v>
      </c>
      <c r="BE73" s="28">
        <v>0</v>
      </c>
      <c r="BF73" s="28">
        <v>0</v>
      </c>
      <c r="BG73" s="28" t="s">
        <v>272</v>
      </c>
      <c r="BH73" s="28">
        <v>0</v>
      </c>
      <c r="BI73" s="28">
        <v>0</v>
      </c>
      <c r="BJ73" s="28">
        <v>50</v>
      </c>
      <c r="BK73" s="28">
        <v>483</v>
      </c>
      <c r="BL73" s="28">
        <v>339</v>
      </c>
      <c r="BM73" s="28">
        <v>600</v>
      </c>
      <c r="BO73" s="28">
        <v>450</v>
      </c>
      <c r="BP73" s="28">
        <v>0</v>
      </c>
      <c r="BQ73" s="28">
        <v>0</v>
      </c>
      <c r="BR73" s="5">
        <v>1922</v>
      </c>
      <c r="BS73" s="5">
        <v>0</v>
      </c>
      <c r="BT73" s="29">
        <v>0</v>
      </c>
      <c r="BU73" s="1"/>
      <c r="BV73" s="1"/>
      <c r="BX73"/>
      <c r="BY73"/>
      <c r="BZ73"/>
    </row>
    <row r="74" spans="1:78" x14ac:dyDescent="0.35">
      <c r="A74" s="95" t="s">
        <v>161</v>
      </c>
      <c r="B74" t="s">
        <v>162</v>
      </c>
      <c r="C74" t="s">
        <v>63</v>
      </c>
      <c r="D74" s="2" t="s">
        <v>272</v>
      </c>
      <c r="E74" s="2">
        <v>1</v>
      </c>
      <c r="F74" s="1">
        <v>0</v>
      </c>
      <c r="G74" s="1"/>
      <c r="H74" s="1"/>
      <c r="I74" s="28"/>
      <c r="J74" s="1"/>
      <c r="K74" s="1"/>
      <c r="L74" s="1"/>
      <c r="O74" s="28"/>
      <c r="R74" s="1">
        <v>3</v>
      </c>
      <c r="S74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4" s="1">
        <v>3</v>
      </c>
      <c r="U74" s="1">
        <v>2</v>
      </c>
      <c r="V74" s="1">
        <v>3</v>
      </c>
      <c r="W74" s="1">
        <v>2</v>
      </c>
      <c r="Y74" s="1">
        <v>3</v>
      </c>
      <c r="Z74" s="1">
        <v>2</v>
      </c>
      <c r="AA74" s="1">
        <v>0</v>
      </c>
      <c r="AB74" s="1">
        <v>3</v>
      </c>
      <c r="AN74" s="1">
        <v>3</v>
      </c>
      <c r="AS74" s="29">
        <v>0</v>
      </c>
      <c r="AT74" s="29">
        <v>0</v>
      </c>
      <c r="AU74" s="28">
        <v>0</v>
      </c>
      <c r="AV74" s="28">
        <v>0</v>
      </c>
      <c r="AW74" s="28">
        <v>0</v>
      </c>
      <c r="AX74" s="28">
        <v>0</v>
      </c>
      <c r="AY74" s="28">
        <v>0</v>
      </c>
      <c r="AZ74" s="28">
        <v>0</v>
      </c>
      <c r="BB74" s="28">
        <v>0</v>
      </c>
      <c r="BC74" s="28">
        <v>0</v>
      </c>
      <c r="BE74" s="28">
        <v>0</v>
      </c>
      <c r="BF74" s="28">
        <v>0</v>
      </c>
      <c r="BG74" s="28" t="s">
        <v>272</v>
      </c>
      <c r="BH74" s="28">
        <v>0</v>
      </c>
      <c r="BI74" s="28">
        <v>0</v>
      </c>
      <c r="BJ74" s="28">
        <v>50</v>
      </c>
      <c r="BK74" s="28">
        <v>483</v>
      </c>
      <c r="BL74" s="28">
        <v>339</v>
      </c>
      <c r="BM74" s="28">
        <v>600</v>
      </c>
      <c r="BO74" s="28">
        <v>450</v>
      </c>
      <c r="BP74" s="28">
        <v>0</v>
      </c>
      <c r="BQ74" s="28">
        <v>0</v>
      </c>
      <c r="BR74" s="5">
        <v>1922</v>
      </c>
      <c r="BS74" s="5">
        <v>0</v>
      </c>
      <c r="BT74" s="29">
        <v>0</v>
      </c>
      <c r="BU74" s="1"/>
      <c r="BV74" s="1"/>
      <c r="BX74"/>
      <c r="BY74"/>
      <c r="BZ74"/>
    </row>
    <row r="75" spans="1:78" x14ac:dyDescent="0.35">
      <c r="A75" s="95" t="s">
        <v>163</v>
      </c>
      <c r="B75" t="s">
        <v>164</v>
      </c>
      <c r="C75" t="s">
        <v>63</v>
      </c>
      <c r="D75" s="2" t="s">
        <v>272</v>
      </c>
      <c r="E75" s="2">
        <v>1</v>
      </c>
      <c r="F75" s="1">
        <v>0</v>
      </c>
      <c r="G75" s="1"/>
      <c r="H75" s="1"/>
      <c r="I75" s="28"/>
      <c r="J75" s="1"/>
      <c r="K75" s="1"/>
      <c r="L75" s="1"/>
      <c r="O75" s="28"/>
      <c r="R75" s="1">
        <v>3</v>
      </c>
      <c r="S75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5" s="1">
        <v>3</v>
      </c>
      <c r="U75" s="1">
        <v>2</v>
      </c>
      <c r="V75" s="1">
        <v>3</v>
      </c>
      <c r="W75" s="1">
        <v>2</v>
      </c>
      <c r="Y75" s="1">
        <v>3</v>
      </c>
      <c r="Z75" s="1">
        <v>3</v>
      </c>
      <c r="AA75" s="1">
        <v>0</v>
      </c>
      <c r="AB75" s="1">
        <v>3</v>
      </c>
      <c r="AN75" s="1">
        <v>1</v>
      </c>
      <c r="AS75" s="29">
        <v>0</v>
      </c>
      <c r="AT75" s="29">
        <v>0</v>
      </c>
      <c r="AU75" s="28">
        <v>0</v>
      </c>
      <c r="AV75" s="28">
        <v>0</v>
      </c>
      <c r="AW75" s="28">
        <v>0</v>
      </c>
      <c r="AX75" s="28">
        <v>0</v>
      </c>
      <c r="AY75" s="28">
        <v>0</v>
      </c>
      <c r="AZ75" s="28">
        <v>0</v>
      </c>
      <c r="BB75" s="28">
        <v>0</v>
      </c>
      <c r="BC75" s="28">
        <v>0</v>
      </c>
      <c r="BE75" s="28">
        <v>0</v>
      </c>
      <c r="BF75" s="28">
        <v>0</v>
      </c>
      <c r="BG75" s="28" t="s">
        <v>272</v>
      </c>
      <c r="BH75" s="28">
        <v>0</v>
      </c>
      <c r="BI75" s="28">
        <v>0</v>
      </c>
      <c r="BJ75" s="28">
        <v>50</v>
      </c>
      <c r="BK75" s="28">
        <v>483</v>
      </c>
      <c r="BL75" s="28">
        <v>339</v>
      </c>
      <c r="BM75" s="28">
        <v>600</v>
      </c>
      <c r="BO75" s="28">
        <v>450</v>
      </c>
      <c r="BP75" s="28">
        <v>0</v>
      </c>
      <c r="BQ75" s="28">
        <v>0</v>
      </c>
      <c r="BR75" s="5">
        <v>1922</v>
      </c>
      <c r="BS75" s="5">
        <v>0</v>
      </c>
      <c r="BT75" s="29">
        <v>0</v>
      </c>
      <c r="BU75" s="1"/>
      <c r="BV75" s="1"/>
      <c r="BX75"/>
      <c r="BY75"/>
      <c r="BZ75"/>
    </row>
    <row r="76" spans="1:78" x14ac:dyDescent="0.35">
      <c r="A76" s="95" t="s">
        <v>163</v>
      </c>
      <c r="B76" t="s">
        <v>164</v>
      </c>
      <c r="C76" t="s">
        <v>63</v>
      </c>
      <c r="D76" s="2" t="s">
        <v>272</v>
      </c>
      <c r="E76" s="2">
        <v>1</v>
      </c>
      <c r="F76" s="1">
        <v>0</v>
      </c>
      <c r="G76" s="1"/>
      <c r="H76" s="1"/>
      <c r="I76" s="28"/>
      <c r="J76" s="1"/>
      <c r="K76" s="1"/>
      <c r="L76" s="1"/>
      <c r="O76" s="28"/>
      <c r="R76" s="1">
        <v>3</v>
      </c>
      <c r="S76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6" s="1">
        <v>3</v>
      </c>
      <c r="U76" s="1">
        <v>2</v>
      </c>
      <c r="V76" s="1">
        <v>3</v>
      </c>
      <c r="W76" s="1">
        <v>3</v>
      </c>
      <c r="Y76" s="1">
        <v>3</v>
      </c>
      <c r="Z76" s="1">
        <v>3</v>
      </c>
      <c r="AA76" s="1">
        <v>0</v>
      </c>
      <c r="AB76" s="1">
        <v>3</v>
      </c>
      <c r="AN76" s="1">
        <v>2</v>
      </c>
      <c r="AS76" s="29">
        <v>0</v>
      </c>
      <c r="AT76" s="29">
        <v>0</v>
      </c>
      <c r="AU76" s="28">
        <v>0</v>
      </c>
      <c r="AV76" s="28">
        <v>0</v>
      </c>
      <c r="AW76" s="28">
        <v>0</v>
      </c>
      <c r="AX76" s="28">
        <v>0</v>
      </c>
      <c r="AY76" s="28">
        <v>0</v>
      </c>
      <c r="AZ76" s="28">
        <v>0</v>
      </c>
      <c r="BB76" s="28">
        <v>0</v>
      </c>
      <c r="BC76" s="28">
        <v>0</v>
      </c>
      <c r="BE76" s="28">
        <v>0</v>
      </c>
      <c r="BF76" s="28">
        <v>0</v>
      </c>
      <c r="BG76" s="28" t="s">
        <v>272</v>
      </c>
      <c r="BH76" s="28">
        <v>0</v>
      </c>
      <c r="BI76" s="28">
        <v>0</v>
      </c>
      <c r="BJ76" s="28">
        <v>50</v>
      </c>
      <c r="BK76" s="28">
        <v>483</v>
      </c>
      <c r="BL76" s="28">
        <v>339</v>
      </c>
      <c r="BM76" s="28">
        <v>600</v>
      </c>
      <c r="BO76" s="28">
        <v>450</v>
      </c>
      <c r="BP76" s="28">
        <v>0</v>
      </c>
      <c r="BQ76" s="28">
        <v>0</v>
      </c>
      <c r="BR76" s="5">
        <v>1922</v>
      </c>
      <c r="BS76" s="5">
        <v>0</v>
      </c>
      <c r="BT76" s="29">
        <v>0</v>
      </c>
      <c r="BU76" s="1"/>
      <c r="BV76" s="1"/>
      <c r="BX76"/>
      <c r="BY76"/>
      <c r="BZ76"/>
    </row>
    <row r="77" spans="1:78" x14ac:dyDescent="0.35">
      <c r="A77" s="95" t="s">
        <v>24</v>
      </c>
      <c r="B77" t="s">
        <v>165</v>
      </c>
      <c r="C77" t="s">
        <v>55</v>
      </c>
      <c r="D77" s="2" t="s">
        <v>29</v>
      </c>
      <c r="E77" s="2">
        <v>1</v>
      </c>
      <c r="F77" s="1">
        <v>0.627</v>
      </c>
      <c r="G77" s="1">
        <v>712</v>
      </c>
      <c r="H77" s="1">
        <v>115.6</v>
      </c>
      <c r="I77" s="28">
        <v>1082.6199999999999</v>
      </c>
      <c r="J77" s="1">
        <v>9.4499999999999993</v>
      </c>
      <c r="K77" s="1">
        <v>3.56</v>
      </c>
      <c r="L77" s="1">
        <v>1.97</v>
      </c>
      <c r="M77" s="1">
        <v>17</v>
      </c>
      <c r="N77" s="1">
        <v>0</v>
      </c>
      <c r="O77" s="28">
        <v>9972.630000000001</v>
      </c>
      <c r="P77" s="1">
        <v>1</v>
      </c>
      <c r="R77" s="1">
        <v>3</v>
      </c>
      <c r="S77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7" s="1">
        <v>3</v>
      </c>
      <c r="U77" s="1">
        <v>2</v>
      </c>
      <c r="V77" s="1">
        <v>3</v>
      </c>
      <c r="W77" s="1">
        <v>2</v>
      </c>
      <c r="Y77" s="1">
        <v>3</v>
      </c>
      <c r="Z77" s="1">
        <v>3</v>
      </c>
      <c r="AA77" s="1">
        <v>3</v>
      </c>
      <c r="AB77" s="1">
        <v>3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40</v>
      </c>
      <c r="AN77" s="1">
        <v>1</v>
      </c>
      <c r="AO77" s="1">
        <v>2</v>
      </c>
      <c r="AP77" s="1">
        <v>38</v>
      </c>
      <c r="AQ77" s="1">
        <v>15</v>
      </c>
      <c r="AR77" s="1">
        <v>10.039999999999999</v>
      </c>
      <c r="AS77" s="29">
        <v>1191.3</v>
      </c>
      <c r="AT77" s="29">
        <v>0</v>
      </c>
      <c r="AU77" s="28">
        <v>505.11119999999994</v>
      </c>
      <c r="AV77" s="28">
        <v>615.16800000000001</v>
      </c>
      <c r="AW77" s="28">
        <v>0</v>
      </c>
      <c r="AY77" s="28">
        <v>44.391599999999997</v>
      </c>
      <c r="AZ77" s="28">
        <v>1191.3</v>
      </c>
      <c r="BA77" s="28">
        <v>712</v>
      </c>
      <c r="BB77" s="28">
        <v>376.2</v>
      </c>
      <c r="BC77" s="28">
        <v>376.2</v>
      </c>
      <c r="BD77" s="28">
        <v>0</v>
      </c>
      <c r="BE77" s="28">
        <v>0</v>
      </c>
      <c r="BF77" s="28">
        <v>595.65</v>
      </c>
      <c r="BH77" s="28">
        <v>62.7</v>
      </c>
      <c r="BJ77" s="28">
        <v>50</v>
      </c>
      <c r="BK77" s="28">
        <v>483</v>
      </c>
      <c r="BL77" s="28">
        <v>339</v>
      </c>
      <c r="BM77" s="28">
        <v>600</v>
      </c>
      <c r="BN77" s="28">
        <v>1200</v>
      </c>
      <c r="BO77" s="28">
        <v>450</v>
      </c>
      <c r="BP77" s="28">
        <v>601.91999999999996</v>
      </c>
      <c r="BQ77" s="28">
        <v>561.79200000000003</v>
      </c>
      <c r="BR77" s="5">
        <v>8764.4327999999987</v>
      </c>
      <c r="BS77" s="5">
        <v>2648.4479999999999</v>
      </c>
      <c r="BT77" s="29">
        <v>30.218133454112401</v>
      </c>
      <c r="BU77" s="1"/>
      <c r="BV77" s="1"/>
      <c r="BX77"/>
      <c r="BY77"/>
      <c r="BZ77"/>
    </row>
    <row r="78" spans="1:78" x14ac:dyDescent="0.35">
      <c r="A78" s="95" t="s">
        <v>24</v>
      </c>
      <c r="B78" t="s">
        <v>165</v>
      </c>
      <c r="C78" t="s">
        <v>55</v>
      </c>
      <c r="D78" s="2" t="s">
        <v>29</v>
      </c>
      <c r="E78" s="2">
        <v>2</v>
      </c>
      <c r="F78" s="1">
        <v>3.3570000000000002</v>
      </c>
      <c r="G78" s="1">
        <v>0</v>
      </c>
      <c r="H78" s="1">
        <v>0</v>
      </c>
      <c r="I78" s="28">
        <v>5773.96</v>
      </c>
      <c r="J78" s="1">
        <v>50.4</v>
      </c>
      <c r="K78" s="1">
        <v>0</v>
      </c>
      <c r="L78" s="1">
        <v>0</v>
      </c>
      <c r="M78" s="1">
        <v>0</v>
      </c>
      <c r="N78" s="1">
        <v>0</v>
      </c>
      <c r="O78" s="28">
        <v>6501.96</v>
      </c>
      <c r="P78" s="1">
        <v>1</v>
      </c>
      <c r="R78" s="1">
        <v>2</v>
      </c>
      <c r="S78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8" s="1">
        <v>3</v>
      </c>
      <c r="U78" s="1">
        <v>2</v>
      </c>
      <c r="V78" s="1">
        <v>3</v>
      </c>
      <c r="W78" s="1">
        <v>2</v>
      </c>
      <c r="Y78" s="1">
        <v>3</v>
      </c>
      <c r="Z78" s="1">
        <v>3</v>
      </c>
      <c r="AA78" s="1">
        <v>2</v>
      </c>
      <c r="AB78" s="1">
        <v>3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40</v>
      </c>
      <c r="AN78" s="1">
        <v>2</v>
      </c>
      <c r="AO78" s="1">
        <v>5</v>
      </c>
      <c r="AP78" s="1">
        <v>269</v>
      </c>
      <c r="AQ78" s="1">
        <v>30</v>
      </c>
      <c r="AR78" s="1">
        <v>61.85</v>
      </c>
      <c r="AS78" s="29">
        <v>18060.66</v>
      </c>
      <c r="AT78" s="29">
        <v>0</v>
      </c>
      <c r="AU78" s="28">
        <v>7657.7198399999997</v>
      </c>
      <c r="AV78" s="28">
        <v>0</v>
      </c>
      <c r="AW78" s="28">
        <v>0</v>
      </c>
      <c r="AY78" s="28">
        <v>237.6756</v>
      </c>
      <c r="AZ78" s="28">
        <v>18060.66</v>
      </c>
      <c r="BA78" s="28">
        <v>0</v>
      </c>
      <c r="BB78" s="28">
        <v>2014.2</v>
      </c>
      <c r="BC78" s="28">
        <v>2014.2</v>
      </c>
      <c r="BD78" s="28">
        <v>0</v>
      </c>
      <c r="BE78" s="28">
        <v>0</v>
      </c>
      <c r="BF78" s="28">
        <v>9030.33</v>
      </c>
      <c r="BH78" s="28">
        <v>335.70000000000005</v>
      </c>
      <c r="BJ78" s="28">
        <v>50</v>
      </c>
      <c r="BK78" s="28">
        <v>483</v>
      </c>
      <c r="BL78" s="28">
        <v>339</v>
      </c>
      <c r="BM78" s="28">
        <v>600</v>
      </c>
      <c r="BN78" s="28">
        <v>1200</v>
      </c>
      <c r="BO78" s="28">
        <v>450</v>
      </c>
      <c r="BP78" s="28">
        <v>3222.7200000000003</v>
      </c>
      <c r="BQ78" s="28">
        <v>3007.8720000000008</v>
      </c>
      <c r="BR78" s="5">
        <v>48703.077440000001</v>
      </c>
      <c r="BS78" s="5">
        <v>14179.968000000001</v>
      </c>
      <c r="BT78" s="29">
        <v>29.115137575174963</v>
      </c>
      <c r="BU78" s="1"/>
      <c r="BV78" s="1"/>
      <c r="BX78"/>
      <c r="BY78"/>
      <c r="BZ78"/>
    </row>
    <row r="79" spans="1:78" x14ac:dyDescent="0.35">
      <c r="A79" s="95" t="s">
        <v>24</v>
      </c>
      <c r="B79" t="s">
        <v>165</v>
      </c>
      <c r="C79" t="s">
        <v>55</v>
      </c>
      <c r="D79" s="2" t="s">
        <v>31</v>
      </c>
      <c r="E79" s="2">
        <v>1</v>
      </c>
      <c r="F79" s="1">
        <v>1.0960000000000001</v>
      </c>
      <c r="G79" s="1">
        <v>0</v>
      </c>
      <c r="H79" s="1">
        <v>0</v>
      </c>
      <c r="I79" s="28">
        <v>1795.77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28">
        <v>1795.77</v>
      </c>
      <c r="P79" s="1">
        <v>1</v>
      </c>
      <c r="R79" s="1">
        <v>3</v>
      </c>
      <c r="S79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79" s="1">
        <v>3</v>
      </c>
      <c r="U79" s="1">
        <v>3</v>
      </c>
      <c r="V79" s="1">
        <v>3</v>
      </c>
      <c r="W79" s="1">
        <v>2</v>
      </c>
      <c r="Y79" s="1">
        <v>3</v>
      </c>
      <c r="Z79" s="1">
        <v>3</v>
      </c>
      <c r="AA79" s="1">
        <v>0</v>
      </c>
      <c r="AB79" s="1">
        <v>3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40</v>
      </c>
      <c r="AN79" s="1">
        <v>3</v>
      </c>
      <c r="AO79" s="1">
        <v>2</v>
      </c>
      <c r="AP79" s="1">
        <v>91</v>
      </c>
      <c r="AQ79" s="1">
        <v>32</v>
      </c>
      <c r="AR79" s="1">
        <v>45.29</v>
      </c>
      <c r="AS79" s="29">
        <v>4986.8</v>
      </c>
      <c r="AT79" s="29">
        <v>0</v>
      </c>
      <c r="AU79" s="28">
        <v>2114.4032000000002</v>
      </c>
      <c r="AV79" s="28">
        <v>0</v>
      </c>
      <c r="AW79" s="28">
        <v>0</v>
      </c>
      <c r="AY79" s="28">
        <v>77.596800000000002</v>
      </c>
      <c r="AZ79" s="28">
        <v>4986.8</v>
      </c>
      <c r="BA79" s="28">
        <v>0</v>
      </c>
      <c r="BB79" s="28">
        <v>657.6</v>
      </c>
      <c r="BC79" s="28">
        <v>657.6</v>
      </c>
      <c r="BD79" s="28">
        <v>0</v>
      </c>
      <c r="BE79" s="28">
        <v>0</v>
      </c>
      <c r="BF79" s="28">
        <v>2493.4</v>
      </c>
      <c r="BH79" s="28">
        <v>109.60000000000001</v>
      </c>
      <c r="BJ79" s="28">
        <v>50</v>
      </c>
      <c r="BK79" s="28">
        <v>483</v>
      </c>
      <c r="BL79" s="28">
        <v>339</v>
      </c>
      <c r="BM79" s="28">
        <v>600</v>
      </c>
      <c r="BN79" s="28">
        <v>1200</v>
      </c>
      <c r="BO79" s="28">
        <v>450</v>
      </c>
      <c r="BP79" s="28">
        <v>1052.1600000000001</v>
      </c>
      <c r="BQ79" s="28">
        <v>982.01600000000019</v>
      </c>
      <c r="BR79" s="5">
        <v>16253.175999999999</v>
      </c>
      <c r="BS79" s="5">
        <v>4629.5039999999999</v>
      </c>
      <c r="BT79" s="29">
        <v>28.483688357278609</v>
      </c>
      <c r="BU79" s="1"/>
      <c r="BV79" s="1"/>
      <c r="BX79"/>
      <c r="BY79"/>
      <c r="BZ79"/>
    </row>
    <row r="80" spans="1:78" x14ac:dyDescent="0.35">
      <c r="A80" s="95" t="s">
        <v>166</v>
      </c>
      <c r="B80" t="s">
        <v>167</v>
      </c>
      <c r="C80" t="s">
        <v>91</v>
      </c>
      <c r="D80" s="2" t="s">
        <v>272</v>
      </c>
      <c r="E80" s="2">
        <v>2</v>
      </c>
      <c r="F80" s="1">
        <v>0</v>
      </c>
      <c r="G80" s="1"/>
      <c r="H80" s="1"/>
      <c r="I80" s="28"/>
      <c r="J80" s="1"/>
      <c r="K80" s="1"/>
      <c r="L80" s="1"/>
      <c r="O80" s="28"/>
      <c r="R80" s="1">
        <v>3</v>
      </c>
      <c r="S80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80" s="1">
        <v>3</v>
      </c>
      <c r="U80" s="1">
        <v>2</v>
      </c>
      <c r="V80" s="1">
        <v>3</v>
      </c>
      <c r="W80" s="1">
        <v>3</v>
      </c>
      <c r="Y80" s="1">
        <v>3</v>
      </c>
      <c r="Z80" s="1">
        <v>0</v>
      </c>
      <c r="AA80" s="1">
        <v>0</v>
      </c>
      <c r="AB80" s="1">
        <v>3</v>
      </c>
      <c r="AN80" s="1">
        <v>1</v>
      </c>
      <c r="AS80" s="29">
        <v>0</v>
      </c>
      <c r="AT80" s="29">
        <v>0</v>
      </c>
      <c r="AU80" s="28">
        <v>0</v>
      </c>
      <c r="AV80" s="28">
        <v>0</v>
      </c>
      <c r="AW80" s="28">
        <v>0</v>
      </c>
      <c r="AX80" s="28">
        <v>0</v>
      </c>
      <c r="AY80" s="28">
        <v>0</v>
      </c>
      <c r="AZ80" s="28">
        <v>0</v>
      </c>
      <c r="BB80" s="28">
        <v>0</v>
      </c>
      <c r="BC80" s="28">
        <v>0</v>
      </c>
      <c r="BE80" s="28">
        <v>0</v>
      </c>
      <c r="BF80" s="28">
        <v>0</v>
      </c>
      <c r="BG80" s="28" t="s">
        <v>272</v>
      </c>
      <c r="BH80" s="28">
        <v>0</v>
      </c>
      <c r="BI80" s="28">
        <v>0</v>
      </c>
      <c r="BJ80" s="28">
        <v>50</v>
      </c>
      <c r="BK80" s="28">
        <v>483</v>
      </c>
      <c r="BL80" s="28">
        <v>339</v>
      </c>
      <c r="BM80" s="28">
        <v>600</v>
      </c>
      <c r="BO80" s="28">
        <v>450</v>
      </c>
      <c r="BP80" s="28">
        <v>0</v>
      </c>
      <c r="BQ80" s="28">
        <v>0</v>
      </c>
      <c r="BR80" s="5">
        <v>1922</v>
      </c>
      <c r="BS80" s="5">
        <v>0</v>
      </c>
      <c r="BT80" s="29">
        <v>0</v>
      </c>
      <c r="BU80" s="1"/>
      <c r="BV80" s="1"/>
      <c r="BX80"/>
      <c r="BY80"/>
      <c r="BZ80"/>
    </row>
    <row r="81" spans="1:78" x14ac:dyDescent="0.35">
      <c r="A81" s="95" t="s">
        <v>166</v>
      </c>
      <c r="B81" t="s">
        <v>167</v>
      </c>
      <c r="C81" t="s">
        <v>91</v>
      </c>
      <c r="D81" s="2" t="s">
        <v>272</v>
      </c>
      <c r="E81" s="2">
        <v>1</v>
      </c>
      <c r="F81" s="1">
        <v>0</v>
      </c>
      <c r="G81" s="1"/>
      <c r="H81" s="1"/>
      <c r="I81" s="28"/>
      <c r="J81" s="1"/>
      <c r="K81" s="1"/>
      <c r="L81" s="1"/>
      <c r="O81" s="28"/>
      <c r="R81" s="1">
        <v>3</v>
      </c>
      <c r="S81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81" s="1">
        <v>0</v>
      </c>
      <c r="U81" s="1">
        <v>2</v>
      </c>
      <c r="V81" s="1">
        <v>3</v>
      </c>
      <c r="W81" s="1">
        <v>3</v>
      </c>
      <c r="Y81" s="1">
        <v>0</v>
      </c>
      <c r="Z81" s="1">
        <v>3</v>
      </c>
      <c r="AA81" s="1">
        <v>0</v>
      </c>
      <c r="AB81" s="1">
        <v>3</v>
      </c>
      <c r="AN81" s="1">
        <v>2</v>
      </c>
      <c r="AS81" s="29">
        <v>0</v>
      </c>
      <c r="AT81" s="29">
        <v>0</v>
      </c>
      <c r="AU81" s="28">
        <v>0</v>
      </c>
      <c r="AV81" s="28">
        <v>0</v>
      </c>
      <c r="AW81" s="28">
        <v>0</v>
      </c>
      <c r="AX81" s="28">
        <v>0</v>
      </c>
      <c r="AY81" s="28">
        <v>0</v>
      </c>
      <c r="AZ81" s="28">
        <v>0</v>
      </c>
      <c r="BB81" s="28">
        <v>0</v>
      </c>
      <c r="BC81" s="28">
        <v>0</v>
      </c>
      <c r="BE81" s="28">
        <v>0</v>
      </c>
      <c r="BF81" s="28">
        <v>0</v>
      </c>
      <c r="BG81" s="28" t="s">
        <v>272</v>
      </c>
      <c r="BH81" s="28">
        <v>0</v>
      </c>
      <c r="BI81" s="28">
        <v>0</v>
      </c>
      <c r="BJ81" s="28">
        <v>50</v>
      </c>
      <c r="BK81" s="28">
        <v>483</v>
      </c>
      <c r="BL81" s="28">
        <v>339</v>
      </c>
      <c r="BM81" s="28">
        <v>600</v>
      </c>
      <c r="BO81" s="28">
        <v>450</v>
      </c>
      <c r="BP81" s="28">
        <v>0</v>
      </c>
      <c r="BQ81" s="28">
        <v>0</v>
      </c>
      <c r="BR81" s="5">
        <v>1922</v>
      </c>
      <c r="BS81" s="5">
        <v>0</v>
      </c>
      <c r="BT81" s="29">
        <v>0</v>
      </c>
      <c r="BU81" s="1"/>
      <c r="BV81" s="1"/>
      <c r="BX81"/>
      <c r="BY81"/>
      <c r="BZ81"/>
    </row>
    <row r="82" spans="1:78" x14ac:dyDescent="0.35">
      <c r="A82" s="95" t="s">
        <v>166</v>
      </c>
      <c r="B82" t="s">
        <v>167</v>
      </c>
      <c r="C82" t="s">
        <v>91</v>
      </c>
      <c r="D82" s="2" t="s">
        <v>272</v>
      </c>
      <c r="E82" s="2">
        <v>1</v>
      </c>
      <c r="F82" s="1">
        <v>0</v>
      </c>
      <c r="G82" s="1"/>
      <c r="H82" s="1"/>
      <c r="I82" s="28"/>
      <c r="J82" s="1"/>
      <c r="K82" s="1"/>
      <c r="L82" s="1"/>
      <c r="O82" s="28"/>
      <c r="R82" s="1">
        <v>2</v>
      </c>
      <c r="S82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82" s="1">
        <v>3</v>
      </c>
      <c r="U82" s="1">
        <v>3</v>
      </c>
      <c r="V82" s="1">
        <v>3</v>
      </c>
      <c r="W82" s="1">
        <v>2</v>
      </c>
      <c r="Y82" s="1">
        <v>3</v>
      </c>
      <c r="Z82" s="1">
        <v>1</v>
      </c>
      <c r="AA82" s="1">
        <v>0</v>
      </c>
      <c r="AB82" s="1">
        <v>3</v>
      </c>
      <c r="AN82" s="1">
        <v>3</v>
      </c>
      <c r="AS82" s="29">
        <v>0</v>
      </c>
      <c r="AT82" s="29">
        <v>0</v>
      </c>
      <c r="AU82" s="28">
        <v>0</v>
      </c>
      <c r="AV82" s="28">
        <v>0</v>
      </c>
      <c r="AW82" s="28">
        <v>0</v>
      </c>
      <c r="AX82" s="28">
        <v>0</v>
      </c>
      <c r="AY82" s="28">
        <v>0</v>
      </c>
      <c r="AZ82" s="28">
        <v>0</v>
      </c>
      <c r="BB82" s="28">
        <v>0</v>
      </c>
      <c r="BC82" s="28">
        <v>0</v>
      </c>
      <c r="BE82" s="28">
        <v>0</v>
      </c>
      <c r="BF82" s="28">
        <v>0</v>
      </c>
      <c r="BG82" s="28" t="s">
        <v>272</v>
      </c>
      <c r="BH82" s="28">
        <v>0</v>
      </c>
      <c r="BI82" s="28">
        <v>0</v>
      </c>
      <c r="BJ82" s="28">
        <v>50</v>
      </c>
      <c r="BK82" s="28">
        <v>483</v>
      </c>
      <c r="BL82" s="28">
        <v>339</v>
      </c>
      <c r="BM82" s="28">
        <v>600</v>
      </c>
      <c r="BO82" s="28">
        <v>450</v>
      </c>
      <c r="BP82" s="28">
        <v>0</v>
      </c>
      <c r="BQ82" s="28">
        <v>0</v>
      </c>
      <c r="BR82" s="5">
        <v>1922</v>
      </c>
      <c r="BS82" s="5">
        <v>0</v>
      </c>
      <c r="BT82" s="29">
        <v>0</v>
      </c>
      <c r="BU82" s="1"/>
      <c r="BV82" s="1"/>
      <c r="BX82"/>
      <c r="BY82"/>
      <c r="BZ82"/>
    </row>
    <row r="83" spans="1:78" x14ac:dyDescent="0.35">
      <c r="A83" s="95" t="s">
        <v>168</v>
      </c>
      <c r="B83" t="s">
        <v>169</v>
      </c>
      <c r="C83" t="s">
        <v>91</v>
      </c>
      <c r="D83" s="2" t="s">
        <v>272</v>
      </c>
      <c r="E83" s="2">
        <v>1</v>
      </c>
      <c r="F83" s="1">
        <v>0</v>
      </c>
      <c r="G83" s="1"/>
      <c r="H83" s="1"/>
      <c r="I83" s="28"/>
      <c r="J83" s="1"/>
      <c r="K83" s="1"/>
      <c r="L83" s="1"/>
      <c r="O83" s="28"/>
      <c r="R83" s="1">
        <v>3</v>
      </c>
      <c r="S83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83" s="1">
        <v>3</v>
      </c>
      <c r="U83" s="1">
        <v>3</v>
      </c>
      <c r="V83" s="1">
        <v>3</v>
      </c>
      <c r="W83" s="1">
        <v>3</v>
      </c>
      <c r="Y83" s="1">
        <v>3</v>
      </c>
      <c r="Z83" s="1">
        <v>3</v>
      </c>
      <c r="AA83" s="1">
        <v>1</v>
      </c>
      <c r="AB83" s="1">
        <v>3</v>
      </c>
      <c r="AN83" s="1">
        <v>1</v>
      </c>
      <c r="AS83" s="29">
        <v>0</v>
      </c>
      <c r="AT83" s="29">
        <v>0</v>
      </c>
      <c r="AU83" s="28">
        <v>0</v>
      </c>
      <c r="AV83" s="28">
        <v>0</v>
      </c>
      <c r="AW83" s="28">
        <v>0</v>
      </c>
      <c r="AX83" s="28">
        <v>0</v>
      </c>
      <c r="AY83" s="28">
        <v>0</v>
      </c>
      <c r="AZ83" s="28">
        <v>0</v>
      </c>
      <c r="BB83" s="28">
        <v>0</v>
      </c>
      <c r="BC83" s="28">
        <v>0</v>
      </c>
      <c r="BE83" s="28">
        <v>0</v>
      </c>
      <c r="BF83" s="28">
        <v>0</v>
      </c>
      <c r="BG83" s="28" t="s">
        <v>272</v>
      </c>
      <c r="BH83" s="28">
        <v>0</v>
      </c>
      <c r="BI83" s="28">
        <v>0</v>
      </c>
      <c r="BJ83" s="28">
        <v>50</v>
      </c>
      <c r="BK83" s="28">
        <v>483</v>
      </c>
      <c r="BL83" s="28">
        <v>339</v>
      </c>
      <c r="BM83" s="28">
        <v>600</v>
      </c>
      <c r="BO83" s="28">
        <v>450</v>
      </c>
      <c r="BP83" s="28">
        <v>0</v>
      </c>
      <c r="BQ83" s="28">
        <v>0</v>
      </c>
      <c r="BR83" s="5">
        <v>1922</v>
      </c>
      <c r="BS83" s="5">
        <v>0</v>
      </c>
      <c r="BT83" s="29">
        <v>0</v>
      </c>
      <c r="BU83" s="1"/>
      <c r="BV83" s="1"/>
      <c r="BX83"/>
      <c r="BY83"/>
      <c r="BZ83"/>
    </row>
    <row r="84" spans="1:78" x14ac:dyDescent="0.35">
      <c r="A84" s="95" t="s">
        <v>170</v>
      </c>
      <c r="B84" t="s">
        <v>171</v>
      </c>
      <c r="C84" t="s">
        <v>141</v>
      </c>
      <c r="D84" s="2" t="s">
        <v>272</v>
      </c>
      <c r="E84" s="2">
        <v>2</v>
      </c>
      <c r="F84" s="1">
        <v>0</v>
      </c>
      <c r="G84" s="1"/>
      <c r="H84" s="1"/>
      <c r="I84" s="28"/>
      <c r="J84" s="1"/>
      <c r="K84" s="1"/>
      <c r="L84" s="1"/>
      <c r="O84" s="28"/>
      <c r="R84" s="1">
        <v>0</v>
      </c>
      <c r="S84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84" s="1">
        <v>2</v>
      </c>
      <c r="U84" s="1">
        <v>3</v>
      </c>
      <c r="V84" s="1">
        <v>3</v>
      </c>
      <c r="W84" s="1">
        <v>2</v>
      </c>
      <c r="Y84" s="1">
        <v>0</v>
      </c>
      <c r="Z84" s="1">
        <v>0</v>
      </c>
      <c r="AA84" s="1">
        <v>0</v>
      </c>
      <c r="AB84" s="1">
        <v>3</v>
      </c>
      <c r="AN84" s="1">
        <v>1</v>
      </c>
      <c r="AS84" s="29">
        <v>0</v>
      </c>
      <c r="AT84" s="29">
        <v>0</v>
      </c>
      <c r="AU84" s="28">
        <v>0</v>
      </c>
      <c r="AV84" s="28">
        <v>0</v>
      </c>
      <c r="AW84" s="28">
        <v>0</v>
      </c>
      <c r="AX84" s="28">
        <v>0</v>
      </c>
      <c r="AY84" s="28">
        <v>0</v>
      </c>
      <c r="AZ84" s="28">
        <v>0</v>
      </c>
      <c r="BB84" s="28">
        <v>0</v>
      </c>
      <c r="BC84" s="28">
        <v>0</v>
      </c>
      <c r="BE84" s="28">
        <v>0</v>
      </c>
      <c r="BF84" s="28">
        <v>0</v>
      </c>
      <c r="BG84" s="28" t="s">
        <v>272</v>
      </c>
      <c r="BH84" s="28">
        <v>0</v>
      </c>
      <c r="BI84" s="28">
        <v>0</v>
      </c>
      <c r="BJ84" s="28">
        <v>50</v>
      </c>
      <c r="BK84" s="28">
        <v>483</v>
      </c>
      <c r="BL84" s="28">
        <v>339</v>
      </c>
      <c r="BM84" s="28">
        <v>600</v>
      </c>
      <c r="BO84" s="28">
        <v>450</v>
      </c>
      <c r="BP84" s="28">
        <v>0</v>
      </c>
      <c r="BQ84" s="28">
        <v>0</v>
      </c>
      <c r="BR84" s="5">
        <v>1922</v>
      </c>
      <c r="BS84" s="5">
        <v>0</v>
      </c>
      <c r="BT84" s="29">
        <v>0</v>
      </c>
      <c r="BU84" s="1"/>
      <c r="BV84" s="1"/>
      <c r="BX84"/>
      <c r="BY84"/>
      <c r="BZ84"/>
    </row>
    <row r="85" spans="1:78" x14ac:dyDescent="0.35">
      <c r="A85" s="95" t="s">
        <v>170</v>
      </c>
      <c r="B85" t="s">
        <v>171</v>
      </c>
      <c r="C85" t="s">
        <v>141</v>
      </c>
      <c r="D85" s="2" t="s">
        <v>272</v>
      </c>
      <c r="E85" s="2">
        <v>1</v>
      </c>
      <c r="F85" s="1">
        <v>0</v>
      </c>
      <c r="G85" s="1"/>
      <c r="H85" s="1"/>
      <c r="I85" s="28"/>
      <c r="J85" s="1"/>
      <c r="K85" s="1"/>
      <c r="L85" s="1"/>
      <c r="O85" s="28"/>
      <c r="R85" s="1">
        <v>0</v>
      </c>
      <c r="S85" s="18">
        <f>IFERROR(IF(GERAL__2[[#This Row],[Nota Ic]] = 0, GERAL__2[[#This Row],[Cerca]],IF(GERAL__2[[#This Row],[Nota Ic]] = 1,GERAL__2[[#This Row],[Cerca]]*0.8,IF(GERAL__2[[#This Row],[Nota Ic]] = 2, GERAL__2[[#This Row],[Cerca]]*0.33,IF(GERAL__2[[#This Row],[Nota Ic]] = 3,0,"FR")))),0)</f>
        <v>0</v>
      </c>
      <c r="T85" s="1">
        <v>3</v>
      </c>
      <c r="U85" s="1">
        <v>3</v>
      </c>
      <c r="V85" s="1">
        <v>3</v>
      </c>
      <c r="W85" s="1">
        <v>2</v>
      </c>
      <c r="Y85" s="1">
        <v>0</v>
      </c>
      <c r="Z85" s="1">
        <v>0</v>
      </c>
      <c r="AA85" s="1">
        <v>0</v>
      </c>
      <c r="AB85" s="1">
        <v>3</v>
      </c>
      <c r="AN85" s="1">
        <v>2</v>
      </c>
      <c r="AS85" s="29">
        <v>0</v>
      </c>
      <c r="AT85" s="29">
        <v>0</v>
      </c>
      <c r="AU85" s="28">
        <v>0</v>
      </c>
      <c r="AV85" s="28">
        <v>0</v>
      </c>
      <c r="AW85" s="28">
        <v>0</v>
      </c>
      <c r="AX85" s="28">
        <v>0</v>
      </c>
      <c r="AY85" s="28">
        <v>0</v>
      </c>
      <c r="AZ85" s="28">
        <v>0</v>
      </c>
      <c r="BB85" s="28">
        <v>0</v>
      </c>
      <c r="BC85" s="28">
        <v>0</v>
      </c>
      <c r="BE85" s="28">
        <v>0</v>
      </c>
      <c r="BF85" s="28">
        <v>0</v>
      </c>
      <c r="BG85" s="28" t="s">
        <v>272</v>
      </c>
      <c r="BH85" s="28">
        <v>0</v>
      </c>
      <c r="BI85" s="28">
        <v>0</v>
      </c>
      <c r="BJ85" s="28">
        <v>50</v>
      </c>
      <c r="BK85" s="28">
        <v>483</v>
      </c>
      <c r="BL85" s="28">
        <v>339</v>
      </c>
      <c r="BM85" s="28">
        <v>600</v>
      </c>
      <c r="BO85" s="28">
        <v>450</v>
      </c>
      <c r="BP85" s="28">
        <v>0</v>
      </c>
      <c r="BQ85" s="28">
        <v>0</v>
      </c>
      <c r="BR85" s="5">
        <v>1922</v>
      </c>
      <c r="BS85" s="5">
        <v>0</v>
      </c>
      <c r="BT85" s="29">
        <v>0</v>
      </c>
      <c r="BU85" s="1"/>
      <c r="BV85" s="1"/>
      <c r="BX85"/>
      <c r="BY85"/>
      <c r="BZ85"/>
    </row>
    <row r="86" spans="1:78" x14ac:dyDescent="0.35">
      <c r="F86" s="1"/>
      <c r="G86" s="1"/>
      <c r="H86" s="1"/>
      <c r="I86" s="28"/>
      <c r="J86" s="1"/>
      <c r="K86" s="1"/>
      <c r="L86" s="1"/>
      <c r="O86" s="28"/>
      <c r="S86"/>
      <c r="BR86" s="5">
        <v>393460.67553333333</v>
      </c>
      <c r="BS86" s="5">
        <v>87694.464000000007</v>
      </c>
      <c r="BU86" s="1"/>
      <c r="BV86" s="1"/>
      <c r="BX86"/>
      <c r="BY86"/>
      <c r="BZ86"/>
    </row>
    <row r="87" spans="1:78" x14ac:dyDescent="0.35">
      <c r="BX87"/>
      <c r="BY87"/>
      <c r="BZ87"/>
    </row>
  </sheetData>
  <phoneticPr fontId="3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668A1-C13B-4580-B583-C788C0BCDB8A}">
  <sheetPr codeName="Planilha4"/>
  <dimension ref="A1:AI160"/>
  <sheetViews>
    <sheetView workbookViewId="0">
      <selection activeCell="B140" sqref="B140"/>
    </sheetView>
  </sheetViews>
  <sheetFormatPr defaultColWidth="9.08984375" defaultRowHeight="14.5" x14ac:dyDescent="0.35"/>
  <cols>
    <col min="1" max="1" width="19.08984375" style="2" bestFit="1" customWidth="1"/>
    <col min="2" max="2" width="40.6328125" style="2" bestFit="1" customWidth="1"/>
    <col min="3" max="3" width="16.36328125" style="2" bestFit="1" customWidth="1"/>
    <col min="4" max="4" width="21.90625" style="2" bestFit="1" customWidth="1"/>
    <col min="5" max="5" width="9.54296875" style="2" bestFit="1" customWidth="1"/>
    <col min="6" max="6" width="27.08984375" style="2" bestFit="1" customWidth="1"/>
    <col min="7" max="7" width="29" style="2" bestFit="1" customWidth="1"/>
    <col min="8" max="8" width="27.6328125" style="2" bestFit="1" customWidth="1"/>
    <col min="9" max="9" width="24.54296875" style="2" bestFit="1" customWidth="1"/>
    <col min="10" max="10" width="23" style="2" bestFit="1" customWidth="1"/>
    <col min="11" max="11" width="31.36328125" style="2" bestFit="1" customWidth="1"/>
    <col min="12" max="12" width="23.08984375" style="2" bestFit="1" customWidth="1"/>
    <col min="13" max="13" width="32.54296875" style="2" bestFit="1" customWidth="1"/>
    <col min="14" max="14" width="23.90625" style="2" bestFit="1" customWidth="1"/>
    <col min="15" max="15" width="17.453125" style="2" bestFit="1" customWidth="1"/>
    <col min="16" max="16" width="18.90625" style="2" bestFit="1" customWidth="1"/>
    <col min="17" max="17" width="16.90625" style="2" bestFit="1" customWidth="1"/>
    <col min="18" max="18" width="17.453125" style="2" bestFit="1" customWidth="1"/>
    <col min="19" max="19" width="21.36328125" style="2" bestFit="1" customWidth="1"/>
    <col min="20" max="20" width="23.453125" style="2" bestFit="1" customWidth="1"/>
    <col min="21" max="21" width="18.90625" style="2" bestFit="1" customWidth="1"/>
    <col min="22" max="22" width="8.08984375" style="2" bestFit="1" customWidth="1"/>
    <col min="23" max="23" width="10.90625" style="2" bestFit="1" customWidth="1"/>
    <col min="24" max="24" width="11.54296875" style="2" bestFit="1" customWidth="1"/>
    <col min="25" max="25" width="14.453125" style="2" bestFit="1" customWidth="1"/>
    <col min="26" max="26" width="13.36328125" style="2" bestFit="1" customWidth="1"/>
    <col min="27" max="27" width="11.36328125" style="2" bestFit="1" customWidth="1"/>
    <col min="28" max="28" width="23.08984375" style="2" bestFit="1" customWidth="1"/>
    <col min="29" max="29" width="14.36328125" style="2" bestFit="1" customWidth="1"/>
    <col min="30" max="30" width="27.6328125" style="2" bestFit="1" customWidth="1"/>
    <col min="31" max="31" width="22.08984375" style="2" bestFit="1" customWidth="1"/>
    <col min="32" max="33" width="23.453125" style="2" bestFit="1" customWidth="1"/>
    <col min="34" max="34" width="22" style="2" customWidth="1"/>
    <col min="35" max="35" width="50.08984375" style="2" customWidth="1"/>
    <col min="36" max="16384" width="9.08984375" style="2"/>
  </cols>
  <sheetData>
    <row r="1" spans="1:35" ht="16.5" x14ac:dyDescent="0.35">
      <c r="A1" s="2" t="s">
        <v>273</v>
      </c>
      <c r="B1" s="2" t="s">
        <v>28</v>
      </c>
      <c r="C1" s="2" t="s">
        <v>204</v>
      </c>
      <c r="D1" s="2" t="s">
        <v>205</v>
      </c>
      <c r="E1" s="2" t="s">
        <v>274</v>
      </c>
      <c r="F1" s="2" t="s">
        <v>238</v>
      </c>
      <c r="G1" s="2" t="s">
        <v>239</v>
      </c>
      <c r="H1" s="2" t="s">
        <v>240</v>
      </c>
      <c r="I1" s="2" t="s">
        <v>275</v>
      </c>
      <c r="J1" s="2" t="s">
        <v>276</v>
      </c>
      <c r="K1" s="2" t="s">
        <v>277</v>
      </c>
      <c r="L1" s="2" t="s">
        <v>278</v>
      </c>
      <c r="M1" s="2" t="s">
        <v>279</v>
      </c>
      <c r="N1" s="2" t="s">
        <v>280</v>
      </c>
      <c r="O1" s="2" t="s">
        <v>281</v>
      </c>
      <c r="P1" s="2" t="s">
        <v>282</v>
      </c>
      <c r="Q1" s="2" t="s">
        <v>283</v>
      </c>
      <c r="R1" s="2" t="s">
        <v>284</v>
      </c>
      <c r="S1" s="2" t="s">
        <v>285</v>
      </c>
      <c r="T1" s="2" t="s">
        <v>286</v>
      </c>
      <c r="U1" s="2" t="s">
        <v>236</v>
      </c>
      <c r="V1" t="s">
        <v>206</v>
      </c>
      <c r="W1" s="2" t="s">
        <v>42</v>
      </c>
      <c r="X1" s="2" t="s">
        <v>207</v>
      </c>
      <c r="Y1" s="2" t="s">
        <v>208</v>
      </c>
      <c r="Z1" s="2" t="s">
        <v>209</v>
      </c>
      <c r="AA1" s="2" t="s">
        <v>210</v>
      </c>
      <c r="AB1" s="2" t="s">
        <v>211</v>
      </c>
      <c r="AC1" s="2" t="s">
        <v>212</v>
      </c>
      <c r="AD1" s="2" t="s">
        <v>213</v>
      </c>
      <c r="AE1" s="2" t="s">
        <v>287</v>
      </c>
      <c r="AF1" s="2" t="s">
        <v>288</v>
      </c>
      <c r="AH1" s="110" t="s">
        <v>5</v>
      </c>
      <c r="AI1" s="110" t="s">
        <v>289</v>
      </c>
    </row>
    <row r="2" spans="1:35" ht="33" x14ac:dyDescent="0.35">
      <c r="A2" s="2" t="s">
        <v>15</v>
      </c>
      <c r="B2" s="2" t="s">
        <v>51</v>
      </c>
      <c r="C2" s="2" t="s">
        <v>29</v>
      </c>
      <c r="D2" s="2">
        <v>1</v>
      </c>
      <c r="E2" s="2">
        <v>1.74</v>
      </c>
      <c r="F2" s="2">
        <v>4</v>
      </c>
      <c r="G2" s="2">
        <v>61</v>
      </c>
      <c r="H2" s="2">
        <v>14</v>
      </c>
      <c r="I2" s="2">
        <v>2</v>
      </c>
      <c r="J2" s="2">
        <v>4</v>
      </c>
      <c r="K2" s="2">
        <v>4</v>
      </c>
      <c r="L2" s="2">
        <v>6</v>
      </c>
      <c r="M2" s="2">
        <v>4</v>
      </c>
      <c r="N2" s="2">
        <v>20</v>
      </c>
      <c r="O2" s="2">
        <v>3</v>
      </c>
      <c r="P2" s="2">
        <v>9</v>
      </c>
      <c r="Q2" s="2">
        <v>0</v>
      </c>
      <c r="R2" s="2">
        <v>9</v>
      </c>
      <c r="S2" s="2">
        <v>6</v>
      </c>
      <c r="T2" s="2">
        <v>27</v>
      </c>
      <c r="U2" s="2">
        <v>70</v>
      </c>
      <c r="V2">
        <v>2900</v>
      </c>
      <c r="W2" s="2">
        <v>522</v>
      </c>
      <c r="X2" s="2">
        <v>3659.98</v>
      </c>
      <c r="Y2" s="2">
        <v>26.1</v>
      </c>
      <c r="Z2" s="2">
        <v>14.5</v>
      </c>
      <c r="AA2" s="2">
        <v>1015</v>
      </c>
      <c r="AB2" s="2">
        <v>25</v>
      </c>
      <c r="AC2" s="2">
        <v>0</v>
      </c>
      <c r="AD2" s="2">
        <v>17101.009999999998</v>
      </c>
      <c r="AE2" s="2">
        <v>2653.5</v>
      </c>
      <c r="AF2" s="2">
        <v>91.5</v>
      </c>
      <c r="AH2" s="110" t="s">
        <v>290</v>
      </c>
      <c r="AI2" s="110" t="s">
        <v>291</v>
      </c>
    </row>
    <row r="3" spans="1:35" ht="33" x14ac:dyDescent="0.35">
      <c r="A3" s="2" t="s">
        <v>60</v>
      </c>
      <c r="B3" s="2" t="s">
        <v>62</v>
      </c>
      <c r="C3" s="2" t="s">
        <v>29</v>
      </c>
      <c r="D3" s="2">
        <v>1</v>
      </c>
      <c r="E3" s="2">
        <v>0.35099999999999998</v>
      </c>
      <c r="F3" s="2">
        <v>2</v>
      </c>
      <c r="G3" s="2">
        <v>2</v>
      </c>
      <c r="H3" s="2">
        <v>1</v>
      </c>
      <c r="I3" s="2">
        <v>0</v>
      </c>
      <c r="J3" s="2">
        <v>0</v>
      </c>
      <c r="K3" s="2">
        <v>0</v>
      </c>
      <c r="L3" s="2">
        <v>6</v>
      </c>
      <c r="M3" s="2">
        <v>6</v>
      </c>
      <c r="N3" s="2">
        <v>12</v>
      </c>
      <c r="O3" s="2">
        <v>0</v>
      </c>
      <c r="P3" s="2">
        <v>0</v>
      </c>
      <c r="Q3" s="2">
        <v>0</v>
      </c>
      <c r="R3" s="2">
        <v>9</v>
      </c>
      <c r="S3" s="2">
        <v>0</v>
      </c>
      <c r="T3" s="2">
        <v>9</v>
      </c>
      <c r="V3">
        <v>584</v>
      </c>
      <c r="W3" s="2">
        <v>233.21100000000001</v>
      </c>
      <c r="X3" s="2" t="s">
        <v>292</v>
      </c>
      <c r="Y3" s="2" t="s">
        <v>292</v>
      </c>
      <c r="Z3" s="2" t="s">
        <v>292</v>
      </c>
      <c r="AA3" s="2" t="s">
        <v>292</v>
      </c>
      <c r="AB3" s="2" t="s">
        <v>292</v>
      </c>
      <c r="AC3" s="2" t="s">
        <v>292</v>
      </c>
      <c r="AD3" s="2" t="s">
        <v>292</v>
      </c>
      <c r="AE3" s="2">
        <v>35.1</v>
      </c>
      <c r="AF3" s="2">
        <v>6.0102739726027394</v>
      </c>
      <c r="AH3" s="110" t="s">
        <v>141</v>
      </c>
      <c r="AI3" s="110" t="s">
        <v>291</v>
      </c>
    </row>
    <row r="4" spans="1:35" ht="33" x14ac:dyDescent="0.35">
      <c r="A4" s="2" t="s">
        <v>60</v>
      </c>
      <c r="B4" s="2" t="s">
        <v>62</v>
      </c>
      <c r="C4" s="2" t="s">
        <v>29</v>
      </c>
      <c r="D4" s="2">
        <v>3</v>
      </c>
      <c r="E4" s="2">
        <v>0.76100000000000001</v>
      </c>
      <c r="F4" s="2">
        <v>3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6</v>
      </c>
      <c r="M4" s="2">
        <v>6</v>
      </c>
      <c r="N4" s="2">
        <v>12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V4">
        <v>1267</v>
      </c>
      <c r="W4" s="2">
        <v>389.46199999999999</v>
      </c>
      <c r="X4" s="2" t="s">
        <v>292</v>
      </c>
      <c r="Y4" s="2" t="s">
        <v>292</v>
      </c>
      <c r="Z4" s="2" t="s">
        <v>292</v>
      </c>
      <c r="AA4" s="2" t="s">
        <v>292</v>
      </c>
      <c r="AB4" s="2" t="s">
        <v>292</v>
      </c>
      <c r="AC4" s="2" t="s">
        <v>292</v>
      </c>
      <c r="AD4" s="2" t="s">
        <v>292</v>
      </c>
      <c r="AE4" s="2">
        <v>0</v>
      </c>
      <c r="AF4" s="2">
        <v>0</v>
      </c>
      <c r="AH4" s="110" t="s">
        <v>63</v>
      </c>
      <c r="AI4" s="110" t="s">
        <v>293</v>
      </c>
    </row>
    <row r="5" spans="1:35" ht="33" x14ac:dyDescent="0.35">
      <c r="A5" s="2" t="s">
        <v>60</v>
      </c>
      <c r="B5" s="2" t="s">
        <v>62</v>
      </c>
      <c r="C5" s="2" t="s">
        <v>29</v>
      </c>
      <c r="D5" s="2">
        <v>2</v>
      </c>
      <c r="E5" s="2">
        <v>0.85399999999999998</v>
      </c>
      <c r="F5" s="2">
        <v>3</v>
      </c>
      <c r="G5" s="2">
        <v>13</v>
      </c>
      <c r="H5" s="2">
        <v>7</v>
      </c>
      <c r="I5" s="2">
        <v>6</v>
      </c>
      <c r="J5" s="2">
        <v>4</v>
      </c>
      <c r="K5" s="2">
        <v>0</v>
      </c>
      <c r="L5" s="2">
        <v>6</v>
      </c>
      <c r="M5" s="2">
        <v>6</v>
      </c>
      <c r="N5" s="2">
        <v>22</v>
      </c>
      <c r="O5" s="2">
        <v>0</v>
      </c>
      <c r="P5" s="2">
        <v>3</v>
      </c>
      <c r="Q5" s="2">
        <v>0</v>
      </c>
      <c r="R5" s="2">
        <v>9</v>
      </c>
      <c r="S5" s="2">
        <v>0</v>
      </c>
      <c r="T5" s="2">
        <v>12</v>
      </c>
      <c r="V5">
        <v>1422</v>
      </c>
      <c r="W5" s="2">
        <v>400</v>
      </c>
      <c r="X5" s="2" t="s">
        <v>292</v>
      </c>
      <c r="Y5" s="2" t="s">
        <v>292</v>
      </c>
      <c r="Z5" s="2" t="s">
        <v>292</v>
      </c>
      <c r="AA5" s="2" t="s">
        <v>292</v>
      </c>
      <c r="AB5" s="2" t="s">
        <v>292</v>
      </c>
      <c r="AC5" s="2" t="s">
        <v>292</v>
      </c>
      <c r="AD5" s="2" t="s">
        <v>292</v>
      </c>
      <c r="AE5" s="2">
        <v>370.06666666666666</v>
      </c>
      <c r="AF5" s="2">
        <v>26.024378809188935</v>
      </c>
      <c r="AH5" s="110" t="s">
        <v>91</v>
      </c>
      <c r="AI5" s="110" t="s">
        <v>294</v>
      </c>
    </row>
    <row r="6" spans="1:35" ht="33" x14ac:dyDescent="0.35">
      <c r="A6" s="2" t="s">
        <v>16</v>
      </c>
      <c r="B6" s="2" t="s">
        <v>69</v>
      </c>
      <c r="C6" s="2" t="s">
        <v>29</v>
      </c>
      <c r="D6" s="2">
        <v>1</v>
      </c>
      <c r="E6" s="2">
        <v>1.95</v>
      </c>
      <c r="F6" s="2">
        <v>7</v>
      </c>
      <c r="G6" s="2">
        <v>104</v>
      </c>
      <c r="H6" s="2">
        <v>21</v>
      </c>
      <c r="I6" s="2">
        <v>6</v>
      </c>
      <c r="J6" s="2">
        <v>4</v>
      </c>
      <c r="K6" s="2">
        <v>4</v>
      </c>
      <c r="L6" s="2">
        <v>6</v>
      </c>
      <c r="M6" s="2">
        <v>4</v>
      </c>
      <c r="N6" s="2">
        <v>24</v>
      </c>
      <c r="O6" s="2">
        <v>3</v>
      </c>
      <c r="P6" s="2">
        <v>9</v>
      </c>
      <c r="Q6" s="2">
        <v>3</v>
      </c>
      <c r="R6" s="2">
        <v>9</v>
      </c>
      <c r="S6" s="2">
        <v>3</v>
      </c>
      <c r="T6" s="2">
        <v>27</v>
      </c>
      <c r="U6" s="2">
        <v>65</v>
      </c>
      <c r="V6">
        <v>3250</v>
      </c>
      <c r="W6" s="2">
        <v>329.08199999999999</v>
      </c>
      <c r="X6" s="2">
        <v>2304.04</v>
      </c>
      <c r="Y6" s="2">
        <v>29.25</v>
      </c>
      <c r="Z6" s="2">
        <v>16.25</v>
      </c>
      <c r="AA6" s="2">
        <v>1137.5</v>
      </c>
      <c r="AB6" s="2">
        <v>25</v>
      </c>
      <c r="AC6" s="2">
        <v>0</v>
      </c>
      <c r="AD6" s="2">
        <v>17349.010000000002</v>
      </c>
      <c r="AE6" s="2">
        <v>2897.1428571428573</v>
      </c>
      <c r="AF6" s="2">
        <v>89.142857142857153</v>
      </c>
      <c r="AH6" s="110" t="s">
        <v>73</v>
      </c>
      <c r="AI6" s="110" t="s">
        <v>295</v>
      </c>
    </row>
    <row r="7" spans="1:35" ht="33" x14ac:dyDescent="0.35">
      <c r="A7" s="2" t="s">
        <v>17</v>
      </c>
      <c r="B7" s="2" t="s">
        <v>70</v>
      </c>
      <c r="C7" s="2" t="s">
        <v>29</v>
      </c>
      <c r="D7" s="2">
        <v>1</v>
      </c>
      <c r="E7" s="2">
        <v>0.15</v>
      </c>
      <c r="F7" s="2">
        <v>3</v>
      </c>
      <c r="G7" s="2">
        <v>7</v>
      </c>
      <c r="H7" s="2">
        <v>3</v>
      </c>
      <c r="I7" s="2">
        <v>2</v>
      </c>
      <c r="J7" s="2">
        <v>0</v>
      </c>
      <c r="K7" s="2">
        <v>2</v>
      </c>
      <c r="L7" s="2">
        <v>0</v>
      </c>
      <c r="M7" s="2">
        <v>6</v>
      </c>
      <c r="N7" s="2">
        <v>10</v>
      </c>
      <c r="O7" s="2">
        <v>3</v>
      </c>
      <c r="P7" s="2">
        <v>0</v>
      </c>
      <c r="Q7" s="2">
        <v>0</v>
      </c>
      <c r="R7" s="2">
        <v>9</v>
      </c>
      <c r="S7" s="2">
        <v>0</v>
      </c>
      <c r="T7" s="2">
        <v>12</v>
      </c>
      <c r="U7" s="2">
        <v>70</v>
      </c>
      <c r="V7">
        <v>250</v>
      </c>
      <c r="W7" s="2">
        <v>60</v>
      </c>
      <c r="X7" s="2">
        <v>218.75</v>
      </c>
      <c r="Y7" s="2">
        <v>2.25</v>
      </c>
      <c r="Z7" s="2">
        <v>1.25</v>
      </c>
      <c r="AA7" s="2">
        <v>87.5</v>
      </c>
      <c r="AB7" s="2">
        <v>22</v>
      </c>
      <c r="AC7" s="2">
        <v>0</v>
      </c>
      <c r="AD7" s="2">
        <v>5152.4399999999996</v>
      </c>
      <c r="AE7" s="2">
        <v>35</v>
      </c>
      <c r="AF7" s="2">
        <v>14</v>
      </c>
      <c r="AH7" s="110" t="s">
        <v>55</v>
      </c>
      <c r="AI7" s="110" t="s">
        <v>296</v>
      </c>
    </row>
    <row r="8" spans="1:35" x14ac:dyDescent="0.35">
      <c r="A8" s="2" t="s">
        <v>17</v>
      </c>
      <c r="B8" s="2" t="s">
        <v>70</v>
      </c>
      <c r="C8" s="2" t="s">
        <v>31</v>
      </c>
      <c r="D8" s="2">
        <v>1</v>
      </c>
      <c r="E8" s="2">
        <v>2.31</v>
      </c>
      <c r="F8" s="2">
        <v>3</v>
      </c>
      <c r="G8" s="2">
        <v>0</v>
      </c>
      <c r="H8" s="2">
        <v>0</v>
      </c>
      <c r="I8" s="2">
        <v>2</v>
      </c>
      <c r="J8" s="2">
        <v>4</v>
      </c>
      <c r="K8" s="2">
        <v>4</v>
      </c>
      <c r="L8" s="2">
        <v>2</v>
      </c>
      <c r="M8" s="2">
        <v>6</v>
      </c>
      <c r="N8" s="2">
        <v>18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70</v>
      </c>
      <c r="V8"/>
      <c r="W8" s="2">
        <v>174.00899999999999</v>
      </c>
      <c r="X8" s="2">
        <v>3200.37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4855.76</v>
      </c>
      <c r="AE8" s="2">
        <v>0</v>
      </c>
    </row>
    <row r="9" spans="1:35" x14ac:dyDescent="0.35">
      <c r="A9" s="2" t="s">
        <v>17</v>
      </c>
      <c r="B9" s="2" t="s">
        <v>70</v>
      </c>
      <c r="C9" s="2" t="s">
        <v>29</v>
      </c>
      <c r="D9" s="2">
        <v>2</v>
      </c>
      <c r="E9" s="2">
        <v>2.2000000000000002</v>
      </c>
      <c r="F9" s="2">
        <v>4</v>
      </c>
      <c r="G9" s="2">
        <v>0</v>
      </c>
      <c r="H9" s="2">
        <v>0</v>
      </c>
      <c r="I9" s="2">
        <v>2</v>
      </c>
      <c r="J9" s="2">
        <v>2</v>
      </c>
      <c r="K9" s="2">
        <v>0</v>
      </c>
      <c r="L9" s="2">
        <v>0</v>
      </c>
      <c r="M9" s="2">
        <v>6</v>
      </c>
      <c r="N9" s="2">
        <v>10</v>
      </c>
      <c r="O9" s="2">
        <v>0</v>
      </c>
      <c r="P9" s="2">
        <v>0</v>
      </c>
      <c r="Q9" s="2">
        <v>0</v>
      </c>
      <c r="R9" s="2">
        <v>0</v>
      </c>
      <c r="S9" s="2">
        <v>3</v>
      </c>
      <c r="T9" s="2">
        <v>3</v>
      </c>
      <c r="U9" s="2">
        <v>70</v>
      </c>
      <c r="V9">
        <v>3667</v>
      </c>
      <c r="W9" s="2">
        <v>360.464</v>
      </c>
      <c r="X9" s="2">
        <v>3208.39</v>
      </c>
      <c r="Y9" s="2">
        <v>33</v>
      </c>
      <c r="Z9" s="2">
        <v>18.335000000000001</v>
      </c>
      <c r="AA9" s="2">
        <v>1283.45</v>
      </c>
      <c r="AB9" s="2">
        <v>0</v>
      </c>
      <c r="AC9" s="2">
        <v>17.600000000000001</v>
      </c>
      <c r="AD9" s="2">
        <v>19691.79</v>
      </c>
      <c r="AE9" s="2">
        <v>0</v>
      </c>
      <c r="AF9" s="2">
        <v>0</v>
      </c>
    </row>
    <row r="10" spans="1:35" x14ac:dyDescent="0.35">
      <c r="A10" s="2" t="s">
        <v>71</v>
      </c>
      <c r="B10" s="2" t="s">
        <v>72</v>
      </c>
      <c r="C10" s="2" t="s">
        <v>29</v>
      </c>
      <c r="D10" s="2">
        <v>1</v>
      </c>
      <c r="E10" s="2">
        <v>0.25800000000000001</v>
      </c>
      <c r="F10" s="2">
        <v>2</v>
      </c>
      <c r="G10" s="2">
        <v>62</v>
      </c>
      <c r="H10" s="2">
        <v>6</v>
      </c>
      <c r="I10" s="2">
        <v>0</v>
      </c>
      <c r="J10" s="2">
        <v>0</v>
      </c>
      <c r="K10" s="2">
        <v>0</v>
      </c>
      <c r="L10" s="2">
        <v>6</v>
      </c>
      <c r="M10" s="2">
        <v>6</v>
      </c>
      <c r="N10" s="2">
        <v>12</v>
      </c>
      <c r="O10" s="2">
        <v>0</v>
      </c>
      <c r="P10" s="2">
        <v>9</v>
      </c>
      <c r="Q10" s="2">
        <v>0</v>
      </c>
      <c r="R10" s="2">
        <v>9</v>
      </c>
      <c r="S10" s="2">
        <v>3</v>
      </c>
      <c r="T10" s="2">
        <v>21</v>
      </c>
      <c r="V10">
        <v>430</v>
      </c>
      <c r="W10" s="2">
        <v>252.25700000000001</v>
      </c>
      <c r="X10" s="2" t="s">
        <v>292</v>
      </c>
      <c r="Y10" s="2" t="s">
        <v>292</v>
      </c>
      <c r="Z10" s="2" t="s">
        <v>292</v>
      </c>
      <c r="AA10" s="2" t="s">
        <v>292</v>
      </c>
      <c r="AB10" s="2" t="s">
        <v>292</v>
      </c>
      <c r="AC10" s="2" t="s">
        <v>292</v>
      </c>
      <c r="AD10" s="2" t="s">
        <v>292</v>
      </c>
      <c r="AE10" s="2">
        <v>799.8</v>
      </c>
      <c r="AF10" s="2">
        <v>186</v>
      </c>
    </row>
    <row r="11" spans="1:35" x14ac:dyDescent="0.35">
      <c r="A11" s="2" t="s">
        <v>71</v>
      </c>
      <c r="B11" s="2" t="s">
        <v>72</v>
      </c>
      <c r="C11" s="2" t="s">
        <v>31</v>
      </c>
      <c r="D11" s="2">
        <v>1</v>
      </c>
      <c r="E11" s="2">
        <v>0.105</v>
      </c>
      <c r="F11" s="2">
        <v>2</v>
      </c>
      <c r="G11" s="2">
        <v>14</v>
      </c>
      <c r="H11" s="2">
        <v>5</v>
      </c>
      <c r="I11" s="2">
        <v>0</v>
      </c>
      <c r="J11" s="2">
        <v>0</v>
      </c>
      <c r="K11" s="2">
        <v>4</v>
      </c>
      <c r="L11" s="2">
        <v>6</v>
      </c>
      <c r="M11" s="2">
        <v>6</v>
      </c>
      <c r="N11" s="2">
        <v>16</v>
      </c>
      <c r="O11" s="2">
        <v>0</v>
      </c>
      <c r="P11" s="2">
        <v>3</v>
      </c>
      <c r="Q11" s="2">
        <v>0</v>
      </c>
      <c r="R11" s="2">
        <v>9</v>
      </c>
      <c r="S11" s="2">
        <v>3</v>
      </c>
      <c r="T11" s="2">
        <v>15</v>
      </c>
      <c r="V11"/>
      <c r="W11" s="2">
        <v>92.82</v>
      </c>
      <c r="X11" s="2" t="s">
        <v>292</v>
      </c>
      <c r="Y11" s="2" t="s">
        <v>292</v>
      </c>
      <c r="Z11" s="2" t="s">
        <v>292</v>
      </c>
      <c r="AA11" s="2" t="s">
        <v>292</v>
      </c>
      <c r="AB11" s="2" t="s">
        <v>292</v>
      </c>
      <c r="AC11" s="2" t="s">
        <v>292</v>
      </c>
      <c r="AD11" s="2" t="s">
        <v>292</v>
      </c>
      <c r="AE11" s="2">
        <v>73.5</v>
      </c>
    </row>
    <row r="12" spans="1:35" x14ac:dyDescent="0.35">
      <c r="A12" s="2" t="s">
        <v>18</v>
      </c>
      <c r="B12" s="2" t="s">
        <v>76</v>
      </c>
      <c r="C12" s="2" t="s">
        <v>29</v>
      </c>
      <c r="D12" s="2">
        <v>1</v>
      </c>
      <c r="E12" s="2">
        <v>0.87</v>
      </c>
      <c r="F12" s="2">
        <v>3</v>
      </c>
      <c r="G12" s="2">
        <v>6</v>
      </c>
      <c r="H12" s="2">
        <v>3</v>
      </c>
      <c r="I12" s="2">
        <v>2</v>
      </c>
      <c r="J12" s="2">
        <v>4</v>
      </c>
      <c r="K12" s="2">
        <v>4</v>
      </c>
      <c r="L12" s="2">
        <v>6</v>
      </c>
      <c r="M12" s="2">
        <v>6</v>
      </c>
      <c r="N12" s="2">
        <v>22</v>
      </c>
      <c r="O12" s="2">
        <v>0</v>
      </c>
      <c r="P12" s="2">
        <v>0</v>
      </c>
      <c r="Q12" s="2">
        <v>0</v>
      </c>
      <c r="R12" s="2">
        <v>9</v>
      </c>
      <c r="S12" s="2">
        <v>3</v>
      </c>
      <c r="T12" s="2">
        <v>12</v>
      </c>
      <c r="U12" s="2">
        <v>40</v>
      </c>
      <c r="V12">
        <v>660</v>
      </c>
      <c r="W12" s="2">
        <v>348</v>
      </c>
      <c r="X12" s="2">
        <v>1138.8599999999999</v>
      </c>
      <c r="Y12" s="2">
        <v>13.05</v>
      </c>
      <c r="Z12" s="2">
        <v>3.3</v>
      </c>
      <c r="AA12" s="2">
        <v>231</v>
      </c>
      <c r="AB12" s="2">
        <v>22</v>
      </c>
      <c r="AC12" s="2">
        <v>0</v>
      </c>
      <c r="AD12" s="2">
        <v>9937.27</v>
      </c>
      <c r="AE12" s="2">
        <v>174</v>
      </c>
      <c r="AF12" s="2">
        <v>26.363636363636363</v>
      </c>
    </row>
    <row r="13" spans="1:35" x14ac:dyDescent="0.35">
      <c r="A13" s="2" t="s">
        <v>18</v>
      </c>
      <c r="B13" s="2" t="s">
        <v>76</v>
      </c>
      <c r="C13" s="2" t="s">
        <v>29</v>
      </c>
      <c r="D13" s="2">
        <v>3</v>
      </c>
      <c r="E13" s="2">
        <v>0.18</v>
      </c>
      <c r="F13" s="2">
        <v>2</v>
      </c>
      <c r="G13" s="2">
        <v>11</v>
      </c>
      <c r="H13" s="2">
        <v>3</v>
      </c>
      <c r="I13" s="2">
        <v>4</v>
      </c>
      <c r="J13" s="2">
        <v>6</v>
      </c>
      <c r="K13" s="2">
        <v>2</v>
      </c>
      <c r="L13" s="2">
        <v>0</v>
      </c>
      <c r="M13" s="2">
        <v>6</v>
      </c>
      <c r="N13" s="2">
        <v>18</v>
      </c>
      <c r="O13" s="2">
        <v>0</v>
      </c>
      <c r="P13" s="2">
        <v>3</v>
      </c>
      <c r="Q13" s="2">
        <v>0</v>
      </c>
      <c r="R13" s="2">
        <v>9</v>
      </c>
      <c r="S13" s="2">
        <v>3</v>
      </c>
      <c r="T13" s="2">
        <v>15</v>
      </c>
      <c r="U13" s="2">
        <v>40</v>
      </c>
      <c r="V13">
        <v>100</v>
      </c>
      <c r="W13" s="2">
        <v>72</v>
      </c>
      <c r="X13" s="2">
        <v>235.63</v>
      </c>
      <c r="Y13" s="2">
        <v>2.7</v>
      </c>
      <c r="Z13" s="2">
        <v>0.5</v>
      </c>
      <c r="AA13" s="2">
        <v>35</v>
      </c>
      <c r="AB13" s="2">
        <v>0</v>
      </c>
      <c r="AC13" s="2">
        <v>0</v>
      </c>
      <c r="AD13" s="2">
        <v>1184.5899999999999</v>
      </c>
      <c r="AE13" s="2">
        <v>99</v>
      </c>
      <c r="AF13" s="2">
        <v>99</v>
      </c>
    </row>
    <row r="14" spans="1:35" x14ac:dyDescent="0.35">
      <c r="A14" s="2" t="s">
        <v>18</v>
      </c>
      <c r="B14" s="2" t="s">
        <v>76</v>
      </c>
      <c r="C14" s="2" t="s">
        <v>29</v>
      </c>
      <c r="D14" s="2">
        <v>2</v>
      </c>
      <c r="E14" s="2">
        <v>0.8</v>
      </c>
      <c r="F14" s="2">
        <v>3</v>
      </c>
      <c r="G14" s="2">
        <v>0</v>
      </c>
      <c r="H14" s="2">
        <v>0</v>
      </c>
      <c r="I14" s="2">
        <v>4</v>
      </c>
      <c r="J14" s="2">
        <v>4</v>
      </c>
      <c r="K14" s="2">
        <v>0</v>
      </c>
      <c r="L14" s="2">
        <v>6</v>
      </c>
      <c r="M14" s="2">
        <v>6</v>
      </c>
      <c r="N14" s="2">
        <v>20</v>
      </c>
      <c r="O14" s="2">
        <v>0</v>
      </c>
      <c r="P14" s="2">
        <v>0</v>
      </c>
      <c r="Q14" s="2">
        <v>0</v>
      </c>
      <c r="R14" s="2">
        <v>0</v>
      </c>
      <c r="S14" s="2">
        <v>3</v>
      </c>
      <c r="T14" s="2">
        <v>3</v>
      </c>
      <c r="U14" s="2">
        <v>40</v>
      </c>
      <c r="V14">
        <v>124</v>
      </c>
      <c r="W14" s="2">
        <v>318.17399999999998</v>
      </c>
      <c r="X14" s="2">
        <v>1047.23</v>
      </c>
      <c r="Y14" s="2">
        <v>12</v>
      </c>
      <c r="Z14" s="2">
        <v>0.62</v>
      </c>
      <c r="AA14" s="2">
        <v>43.4</v>
      </c>
      <c r="AB14" s="2">
        <v>0</v>
      </c>
      <c r="AC14" s="2">
        <v>0</v>
      </c>
      <c r="AD14" s="2">
        <v>4273.7099999999991</v>
      </c>
      <c r="AE14" s="2">
        <v>0</v>
      </c>
      <c r="AF14" s="2">
        <v>0</v>
      </c>
    </row>
    <row r="15" spans="1:35" x14ac:dyDescent="0.35">
      <c r="A15" s="2" t="s">
        <v>78</v>
      </c>
      <c r="B15" s="2" t="s">
        <v>79</v>
      </c>
      <c r="C15" s="2" t="s">
        <v>31</v>
      </c>
      <c r="D15" s="2">
        <v>1</v>
      </c>
      <c r="E15" s="2">
        <v>2.4</v>
      </c>
      <c r="F15" s="2">
        <v>4</v>
      </c>
      <c r="G15" s="2">
        <v>4</v>
      </c>
      <c r="H15" s="2">
        <v>3</v>
      </c>
      <c r="I15" s="2">
        <v>4</v>
      </c>
      <c r="J15" s="2">
        <v>4</v>
      </c>
      <c r="K15" s="2">
        <v>6</v>
      </c>
      <c r="L15" s="2">
        <v>6</v>
      </c>
      <c r="M15" s="2">
        <v>4</v>
      </c>
      <c r="N15" s="2">
        <v>24</v>
      </c>
      <c r="O15" s="2">
        <v>3</v>
      </c>
      <c r="P15" s="2">
        <v>0</v>
      </c>
      <c r="Q15" s="2">
        <v>0</v>
      </c>
      <c r="R15" s="2">
        <v>9</v>
      </c>
      <c r="S15" s="2">
        <v>3</v>
      </c>
      <c r="T15" s="2">
        <v>15</v>
      </c>
      <c r="V15"/>
      <c r="W15" s="2">
        <v>131.46799999999999</v>
      </c>
      <c r="X15" s="2" t="s">
        <v>292</v>
      </c>
      <c r="Y15" s="2" t="s">
        <v>292</v>
      </c>
      <c r="Z15" s="2" t="s">
        <v>292</v>
      </c>
      <c r="AA15" s="2" t="s">
        <v>292</v>
      </c>
      <c r="AB15" s="2" t="s">
        <v>292</v>
      </c>
      <c r="AC15" s="2" t="s">
        <v>292</v>
      </c>
      <c r="AD15" s="2" t="s">
        <v>292</v>
      </c>
      <c r="AE15" s="2">
        <v>240</v>
      </c>
    </row>
    <row r="16" spans="1:35" x14ac:dyDescent="0.35">
      <c r="A16" s="2" t="s">
        <v>78</v>
      </c>
      <c r="B16" s="2" t="s">
        <v>79</v>
      </c>
      <c r="C16" s="2" t="s">
        <v>29</v>
      </c>
      <c r="D16" s="2">
        <v>1</v>
      </c>
      <c r="E16" s="2">
        <v>4.38</v>
      </c>
      <c r="F16" s="2">
        <v>5</v>
      </c>
      <c r="G16" s="2">
        <v>10</v>
      </c>
      <c r="H16" s="2">
        <v>3</v>
      </c>
      <c r="I16" s="2">
        <v>2</v>
      </c>
      <c r="J16" s="2">
        <v>4</v>
      </c>
      <c r="K16" s="2">
        <v>6</v>
      </c>
      <c r="L16" s="2">
        <v>4</v>
      </c>
      <c r="M16" s="2">
        <v>4</v>
      </c>
      <c r="N16" s="2">
        <v>20</v>
      </c>
      <c r="O16" s="2">
        <v>0</v>
      </c>
      <c r="P16" s="2">
        <v>0</v>
      </c>
      <c r="Q16" s="2">
        <v>0</v>
      </c>
      <c r="R16" s="2">
        <v>9</v>
      </c>
      <c r="S16" s="2">
        <v>6</v>
      </c>
      <c r="T16" s="2">
        <v>15</v>
      </c>
      <c r="V16">
        <v>4867</v>
      </c>
      <c r="W16" s="2">
        <v>238.39</v>
      </c>
      <c r="X16" s="2" t="s">
        <v>292</v>
      </c>
      <c r="Y16" s="2" t="s">
        <v>292</v>
      </c>
      <c r="Z16" s="2" t="s">
        <v>292</v>
      </c>
      <c r="AA16" s="2" t="s">
        <v>292</v>
      </c>
      <c r="AB16" s="2" t="s">
        <v>292</v>
      </c>
      <c r="AC16" s="2" t="s">
        <v>292</v>
      </c>
      <c r="AD16" s="2" t="s">
        <v>292</v>
      </c>
      <c r="AE16" s="2">
        <v>876</v>
      </c>
      <c r="AF16" s="2">
        <v>17.9987672077255</v>
      </c>
    </row>
    <row r="17" spans="1:32" x14ac:dyDescent="0.35">
      <c r="A17" s="2" t="s">
        <v>78</v>
      </c>
      <c r="B17" s="2" t="s">
        <v>79</v>
      </c>
      <c r="C17" s="2" t="s">
        <v>29</v>
      </c>
      <c r="D17" s="2">
        <v>2</v>
      </c>
      <c r="E17" s="2">
        <v>0.3</v>
      </c>
      <c r="F17" s="2">
        <v>2</v>
      </c>
      <c r="G17" s="2">
        <v>7</v>
      </c>
      <c r="H17" s="2">
        <v>5</v>
      </c>
      <c r="I17" s="2">
        <v>4</v>
      </c>
      <c r="J17" s="2">
        <v>4</v>
      </c>
      <c r="K17" s="2">
        <v>4</v>
      </c>
      <c r="L17" s="2">
        <v>6</v>
      </c>
      <c r="M17" s="2">
        <v>6</v>
      </c>
      <c r="N17" s="2">
        <v>24</v>
      </c>
      <c r="O17" s="2">
        <v>3</v>
      </c>
      <c r="P17" s="2">
        <v>0</v>
      </c>
      <c r="Q17" s="2">
        <v>0</v>
      </c>
      <c r="R17" s="2">
        <v>9</v>
      </c>
      <c r="S17" s="2">
        <v>3</v>
      </c>
      <c r="T17" s="2">
        <v>15</v>
      </c>
      <c r="V17">
        <v>333</v>
      </c>
      <c r="W17" s="2">
        <v>120</v>
      </c>
      <c r="X17" s="2" t="s">
        <v>292</v>
      </c>
      <c r="Y17" s="2" t="s">
        <v>292</v>
      </c>
      <c r="Z17" s="2" t="s">
        <v>292</v>
      </c>
      <c r="AA17" s="2" t="s">
        <v>292</v>
      </c>
      <c r="AB17" s="2" t="s">
        <v>292</v>
      </c>
      <c r="AC17" s="2" t="s">
        <v>292</v>
      </c>
      <c r="AD17" s="2" t="s">
        <v>292</v>
      </c>
      <c r="AE17" s="2">
        <v>105</v>
      </c>
      <c r="AF17" s="2">
        <v>31.531531531531531</v>
      </c>
    </row>
    <row r="18" spans="1:32" x14ac:dyDescent="0.35">
      <c r="A18" s="2" t="s">
        <v>19</v>
      </c>
      <c r="B18" s="2" t="s">
        <v>82</v>
      </c>
      <c r="C18" s="2" t="s">
        <v>29</v>
      </c>
      <c r="D18" s="2">
        <v>1</v>
      </c>
      <c r="E18" s="2">
        <v>0.3</v>
      </c>
      <c r="F18" s="2">
        <v>2</v>
      </c>
      <c r="G18" s="2">
        <v>36</v>
      </c>
      <c r="H18" s="2">
        <v>10</v>
      </c>
      <c r="I18" s="2">
        <v>0</v>
      </c>
      <c r="J18" s="2">
        <v>6</v>
      </c>
      <c r="K18" s="2">
        <v>0</v>
      </c>
      <c r="L18" s="2">
        <v>6</v>
      </c>
      <c r="M18" s="2">
        <v>6</v>
      </c>
      <c r="N18" s="2">
        <v>18</v>
      </c>
      <c r="O18" s="2">
        <v>9</v>
      </c>
      <c r="P18" s="2">
        <v>9</v>
      </c>
      <c r="Q18" s="2">
        <v>0</v>
      </c>
      <c r="R18" s="2">
        <v>9</v>
      </c>
      <c r="S18" s="2">
        <v>3</v>
      </c>
      <c r="T18" s="2">
        <v>30</v>
      </c>
      <c r="U18" s="2">
        <v>44</v>
      </c>
      <c r="V18">
        <v>500</v>
      </c>
      <c r="W18" s="2">
        <v>120</v>
      </c>
      <c r="AE18" s="2">
        <v>540</v>
      </c>
      <c r="AF18" s="2">
        <v>108</v>
      </c>
    </row>
    <row r="19" spans="1:32" x14ac:dyDescent="0.35">
      <c r="A19" s="2" t="s">
        <v>19</v>
      </c>
      <c r="B19" s="2" t="s">
        <v>82</v>
      </c>
      <c r="C19" s="2" t="s">
        <v>31</v>
      </c>
      <c r="D19" s="2">
        <v>1</v>
      </c>
      <c r="E19" s="2">
        <v>3.14</v>
      </c>
      <c r="F19" s="2">
        <v>5</v>
      </c>
      <c r="G19" s="2">
        <v>170</v>
      </c>
      <c r="H19" s="2">
        <v>8</v>
      </c>
      <c r="I19" s="2">
        <v>0</v>
      </c>
      <c r="J19" s="2">
        <v>6</v>
      </c>
      <c r="K19" s="2">
        <v>4</v>
      </c>
      <c r="L19" s="2">
        <v>6</v>
      </c>
      <c r="M19" s="2">
        <v>6</v>
      </c>
      <c r="N19" s="2">
        <v>22</v>
      </c>
      <c r="O19" s="2">
        <v>0</v>
      </c>
      <c r="P19" s="2">
        <v>9</v>
      </c>
      <c r="Q19" s="2">
        <v>0</v>
      </c>
      <c r="R19" s="2">
        <v>9</v>
      </c>
      <c r="S19" s="2">
        <v>3</v>
      </c>
      <c r="T19" s="2">
        <v>21</v>
      </c>
      <c r="V19"/>
      <c r="W19" s="2">
        <v>329.166</v>
      </c>
      <c r="X19" s="2" t="s">
        <v>292</v>
      </c>
      <c r="Y19" s="2" t="s">
        <v>292</v>
      </c>
      <c r="Z19" s="2" t="s">
        <v>292</v>
      </c>
      <c r="AA19" s="2" t="s">
        <v>292</v>
      </c>
      <c r="AB19" s="2" t="s">
        <v>292</v>
      </c>
      <c r="AC19" s="2" t="s">
        <v>292</v>
      </c>
      <c r="AD19" s="2" t="s">
        <v>292</v>
      </c>
      <c r="AE19" s="2">
        <v>10676</v>
      </c>
    </row>
    <row r="20" spans="1:32" x14ac:dyDescent="0.35">
      <c r="A20" s="2" t="s">
        <v>83</v>
      </c>
      <c r="B20" s="2" t="s">
        <v>84</v>
      </c>
      <c r="C20" s="2" t="s">
        <v>29</v>
      </c>
      <c r="D20" s="2">
        <v>1</v>
      </c>
      <c r="E20" s="2">
        <v>0.12</v>
      </c>
      <c r="F20" s="2">
        <v>2</v>
      </c>
      <c r="G20" s="2">
        <v>2</v>
      </c>
      <c r="H20" s="2">
        <v>1</v>
      </c>
      <c r="I20" s="2">
        <v>0</v>
      </c>
      <c r="J20" s="2">
        <v>4</v>
      </c>
      <c r="K20" s="2">
        <v>0</v>
      </c>
      <c r="L20" s="2">
        <v>6</v>
      </c>
      <c r="M20" s="2">
        <v>6</v>
      </c>
      <c r="N20" s="2">
        <v>16</v>
      </c>
      <c r="O20" s="2">
        <v>0</v>
      </c>
      <c r="P20" s="2">
        <v>0</v>
      </c>
      <c r="Q20" s="2">
        <v>0</v>
      </c>
      <c r="R20" s="2">
        <v>9</v>
      </c>
      <c r="S20" s="2">
        <v>0</v>
      </c>
      <c r="T20" s="2">
        <v>9</v>
      </c>
      <c r="V20">
        <v>135</v>
      </c>
      <c r="W20" s="2">
        <v>48</v>
      </c>
      <c r="X20" s="2" t="s">
        <v>292</v>
      </c>
      <c r="Y20" s="2" t="s">
        <v>292</v>
      </c>
      <c r="Z20" s="2" t="s">
        <v>292</v>
      </c>
      <c r="AA20" s="2" t="s">
        <v>292</v>
      </c>
      <c r="AB20" s="2" t="s">
        <v>292</v>
      </c>
      <c r="AC20" s="2" t="s">
        <v>292</v>
      </c>
      <c r="AD20" s="2" t="s">
        <v>292</v>
      </c>
      <c r="AE20" s="2">
        <v>12</v>
      </c>
      <c r="AF20" s="2">
        <v>8.8888888888888893</v>
      </c>
    </row>
    <row r="21" spans="1:32" x14ac:dyDescent="0.35">
      <c r="A21" s="2" t="s">
        <v>83</v>
      </c>
      <c r="B21" s="2" t="s">
        <v>84</v>
      </c>
      <c r="C21" s="2" t="s">
        <v>29</v>
      </c>
      <c r="D21" s="2">
        <v>2</v>
      </c>
      <c r="E21" s="2">
        <v>0.17</v>
      </c>
      <c r="F21" s="2">
        <v>2</v>
      </c>
      <c r="G21" s="2">
        <v>2</v>
      </c>
      <c r="H21" s="2">
        <v>1</v>
      </c>
      <c r="I21" s="2">
        <v>0</v>
      </c>
      <c r="J21" s="2">
        <v>2</v>
      </c>
      <c r="K21" s="2">
        <v>0</v>
      </c>
      <c r="L21" s="2">
        <v>6</v>
      </c>
      <c r="M21" s="2">
        <v>6</v>
      </c>
      <c r="N21" s="2">
        <v>14</v>
      </c>
      <c r="O21" s="2">
        <v>0</v>
      </c>
      <c r="P21" s="2">
        <v>0</v>
      </c>
      <c r="Q21" s="2">
        <v>0</v>
      </c>
      <c r="R21" s="2">
        <v>9</v>
      </c>
      <c r="S21" s="2">
        <v>0</v>
      </c>
      <c r="T21" s="2">
        <v>9</v>
      </c>
      <c r="V21">
        <v>190</v>
      </c>
      <c r="W21" s="2">
        <v>68</v>
      </c>
      <c r="X21" s="2" t="s">
        <v>292</v>
      </c>
      <c r="Y21" s="2" t="s">
        <v>292</v>
      </c>
      <c r="Z21" s="2" t="s">
        <v>292</v>
      </c>
      <c r="AA21" s="2" t="s">
        <v>292</v>
      </c>
      <c r="AB21" s="2" t="s">
        <v>292</v>
      </c>
      <c r="AC21" s="2" t="s">
        <v>292</v>
      </c>
      <c r="AD21" s="2" t="s">
        <v>292</v>
      </c>
      <c r="AE21" s="2">
        <v>17.000000000000004</v>
      </c>
      <c r="AF21" s="2">
        <v>8.9473684210526336</v>
      </c>
    </row>
    <row r="22" spans="1:32" x14ac:dyDescent="0.35">
      <c r="A22" s="2" t="s">
        <v>83</v>
      </c>
      <c r="B22" s="2" t="s">
        <v>84</v>
      </c>
      <c r="C22" s="2" t="s">
        <v>29</v>
      </c>
      <c r="D22" s="2">
        <v>3</v>
      </c>
      <c r="E22" s="2">
        <v>7.0000000000000007E-2</v>
      </c>
      <c r="F22" s="2">
        <v>2</v>
      </c>
      <c r="G22" s="2">
        <v>6</v>
      </c>
      <c r="H22" s="2">
        <v>1</v>
      </c>
      <c r="I22" s="2">
        <v>0</v>
      </c>
      <c r="J22" s="2">
        <v>0</v>
      </c>
      <c r="K22" s="2">
        <v>0</v>
      </c>
      <c r="L22" s="2">
        <v>6</v>
      </c>
      <c r="M22" s="2">
        <v>4</v>
      </c>
      <c r="N22" s="2">
        <v>10</v>
      </c>
      <c r="O22" s="2">
        <v>0</v>
      </c>
      <c r="P22" s="2">
        <v>0</v>
      </c>
      <c r="Q22" s="2">
        <v>0</v>
      </c>
      <c r="R22" s="2">
        <v>9</v>
      </c>
      <c r="S22" s="2">
        <v>0</v>
      </c>
      <c r="T22" s="2">
        <v>9</v>
      </c>
      <c r="V22">
        <v>30</v>
      </c>
      <c r="W22" s="2">
        <v>28</v>
      </c>
      <c r="X22" s="2" t="s">
        <v>292</v>
      </c>
      <c r="Y22" s="2" t="s">
        <v>292</v>
      </c>
      <c r="Z22" s="2" t="s">
        <v>292</v>
      </c>
      <c r="AA22" s="2" t="s">
        <v>292</v>
      </c>
      <c r="AB22" s="2" t="s">
        <v>292</v>
      </c>
      <c r="AC22" s="2" t="s">
        <v>292</v>
      </c>
      <c r="AD22" s="2" t="s">
        <v>292</v>
      </c>
      <c r="AE22" s="2">
        <v>21.000000000000004</v>
      </c>
      <c r="AF22" s="2">
        <v>70.000000000000014</v>
      </c>
    </row>
    <row r="23" spans="1:32" x14ac:dyDescent="0.35">
      <c r="A23" s="2" t="s">
        <v>86</v>
      </c>
      <c r="B23" s="2" t="s">
        <v>84</v>
      </c>
      <c r="C23" s="2" t="s">
        <v>31</v>
      </c>
      <c r="D23" s="2">
        <v>1</v>
      </c>
      <c r="E23" s="2">
        <v>1.62</v>
      </c>
      <c r="F23" s="2">
        <v>4</v>
      </c>
      <c r="G23" s="2">
        <v>38</v>
      </c>
      <c r="H23" s="2">
        <v>14</v>
      </c>
      <c r="I23" s="2">
        <v>6</v>
      </c>
      <c r="J23" s="2">
        <v>6</v>
      </c>
      <c r="K23" s="2">
        <v>0</v>
      </c>
      <c r="L23" s="2">
        <v>6</v>
      </c>
      <c r="M23" s="2">
        <v>4</v>
      </c>
      <c r="N23" s="2">
        <v>22</v>
      </c>
      <c r="O23" s="2">
        <v>0</v>
      </c>
      <c r="P23" s="2">
        <v>6</v>
      </c>
      <c r="Q23" s="2">
        <v>0</v>
      </c>
      <c r="R23" s="2">
        <v>9</v>
      </c>
      <c r="S23" s="2">
        <v>0</v>
      </c>
      <c r="T23" s="2">
        <v>15</v>
      </c>
      <c r="V23"/>
      <c r="X23" s="2" t="s">
        <v>292</v>
      </c>
      <c r="Y23" s="2" t="s">
        <v>292</v>
      </c>
      <c r="Z23" s="2" t="s">
        <v>292</v>
      </c>
      <c r="AA23" s="2" t="s">
        <v>292</v>
      </c>
      <c r="AB23" s="2" t="s">
        <v>292</v>
      </c>
      <c r="AC23" s="2" t="s">
        <v>292</v>
      </c>
      <c r="AD23" s="2" t="s">
        <v>292</v>
      </c>
      <c r="AE23" s="2">
        <v>1539.0000000000002</v>
      </c>
    </row>
    <row r="24" spans="1:32" x14ac:dyDescent="0.35">
      <c r="A24" s="2" t="s">
        <v>20</v>
      </c>
      <c r="B24" s="2" t="s">
        <v>88</v>
      </c>
      <c r="C24" s="2" t="s">
        <v>31</v>
      </c>
      <c r="D24" s="2">
        <v>1</v>
      </c>
      <c r="E24" s="2">
        <v>0.18</v>
      </c>
      <c r="F24" s="2">
        <v>2</v>
      </c>
      <c r="G24" s="2">
        <v>24</v>
      </c>
      <c r="H24" s="2">
        <v>5</v>
      </c>
      <c r="I24" s="2">
        <v>6</v>
      </c>
      <c r="J24" s="2">
        <v>4</v>
      </c>
      <c r="K24" s="2">
        <v>6</v>
      </c>
      <c r="L24" s="2">
        <v>6</v>
      </c>
      <c r="M24" s="2">
        <v>6</v>
      </c>
      <c r="N24" s="2">
        <v>28</v>
      </c>
      <c r="O24" s="2">
        <v>0</v>
      </c>
      <c r="P24" s="2">
        <v>6</v>
      </c>
      <c r="Q24" s="2">
        <v>0</v>
      </c>
      <c r="R24" s="2">
        <v>9</v>
      </c>
      <c r="S24" s="2">
        <v>0</v>
      </c>
      <c r="T24" s="2">
        <v>15</v>
      </c>
      <c r="V24"/>
      <c r="X24" s="2" t="s">
        <v>292</v>
      </c>
      <c r="Y24" s="2" t="s">
        <v>292</v>
      </c>
      <c r="Z24" s="2" t="s">
        <v>292</v>
      </c>
      <c r="AA24" s="2" t="s">
        <v>292</v>
      </c>
      <c r="AB24" s="2" t="s">
        <v>292</v>
      </c>
      <c r="AC24" s="2" t="s">
        <v>292</v>
      </c>
      <c r="AD24" s="2" t="s">
        <v>292</v>
      </c>
      <c r="AE24" s="2">
        <v>216</v>
      </c>
    </row>
    <row r="25" spans="1:32" x14ac:dyDescent="0.35">
      <c r="A25" s="2" t="s">
        <v>20</v>
      </c>
      <c r="B25" s="2" t="s">
        <v>88</v>
      </c>
      <c r="C25" s="2" t="s">
        <v>29</v>
      </c>
      <c r="D25" s="2">
        <v>1</v>
      </c>
      <c r="E25" s="2">
        <v>1.03</v>
      </c>
      <c r="F25" s="2">
        <v>4</v>
      </c>
      <c r="G25" s="2">
        <v>38</v>
      </c>
      <c r="H25" s="2">
        <v>12</v>
      </c>
      <c r="I25" s="2">
        <v>6</v>
      </c>
      <c r="J25" s="2">
        <v>0</v>
      </c>
      <c r="K25" s="2">
        <v>2</v>
      </c>
      <c r="L25" s="2">
        <v>6</v>
      </c>
      <c r="M25" s="2">
        <v>4</v>
      </c>
      <c r="N25" s="2">
        <v>18</v>
      </c>
      <c r="O25" s="2">
        <v>6</v>
      </c>
      <c r="P25" s="2">
        <v>6</v>
      </c>
      <c r="Q25" s="2">
        <v>0</v>
      </c>
      <c r="R25" s="2">
        <v>9</v>
      </c>
      <c r="S25" s="2">
        <v>0</v>
      </c>
      <c r="T25" s="2">
        <v>21</v>
      </c>
      <c r="U25" s="2">
        <v>50</v>
      </c>
      <c r="V25">
        <v>1717</v>
      </c>
      <c r="AE25" s="2">
        <v>978.5</v>
      </c>
      <c r="AF25" s="2">
        <v>56.988934187536401</v>
      </c>
    </row>
    <row r="26" spans="1:32" x14ac:dyDescent="0.35">
      <c r="A26" s="2" t="s">
        <v>89</v>
      </c>
      <c r="B26" s="2" t="s">
        <v>90</v>
      </c>
      <c r="C26" s="2" t="s">
        <v>29</v>
      </c>
      <c r="D26" s="2">
        <v>1</v>
      </c>
      <c r="E26" s="2">
        <v>0.81</v>
      </c>
      <c r="F26" s="2">
        <v>3</v>
      </c>
      <c r="G26" s="2">
        <v>6</v>
      </c>
      <c r="H26" s="2">
        <v>2</v>
      </c>
      <c r="I26" s="2">
        <v>0</v>
      </c>
      <c r="J26" s="2">
        <v>0</v>
      </c>
      <c r="K26" s="2">
        <v>0</v>
      </c>
      <c r="L26" s="2">
        <v>6</v>
      </c>
      <c r="M26" s="2">
        <v>6</v>
      </c>
      <c r="N26" s="2">
        <v>12</v>
      </c>
      <c r="O26" s="2">
        <v>0</v>
      </c>
      <c r="P26" s="2">
        <v>0</v>
      </c>
      <c r="Q26" s="2">
        <v>0</v>
      </c>
      <c r="R26" s="2">
        <v>9</v>
      </c>
      <c r="S26" s="2">
        <v>3</v>
      </c>
      <c r="T26" s="2">
        <v>12</v>
      </c>
      <c r="V26">
        <v>510</v>
      </c>
      <c r="W26" s="2">
        <v>245.934</v>
      </c>
      <c r="X26" s="2" t="s">
        <v>292</v>
      </c>
      <c r="Y26" s="2" t="s">
        <v>292</v>
      </c>
      <c r="Z26" s="2" t="s">
        <v>292</v>
      </c>
      <c r="AA26" s="2" t="s">
        <v>292</v>
      </c>
      <c r="AB26" s="2" t="s">
        <v>292</v>
      </c>
      <c r="AC26" s="2" t="s">
        <v>292</v>
      </c>
      <c r="AD26" s="2" t="s">
        <v>292</v>
      </c>
      <c r="AE26" s="2">
        <v>162.00000000000003</v>
      </c>
      <c r="AF26" s="2">
        <v>31.764705882352949</v>
      </c>
    </row>
    <row r="27" spans="1:32" x14ac:dyDescent="0.35">
      <c r="A27" s="2" t="s">
        <v>92</v>
      </c>
      <c r="B27" s="2" t="s">
        <v>84</v>
      </c>
      <c r="C27" s="2" t="s">
        <v>29</v>
      </c>
      <c r="D27" s="2">
        <v>1</v>
      </c>
      <c r="E27" s="2">
        <v>0.61</v>
      </c>
      <c r="F27" s="2">
        <v>3</v>
      </c>
      <c r="G27" s="2">
        <v>5</v>
      </c>
      <c r="H27" s="2">
        <v>5</v>
      </c>
      <c r="I27" s="2">
        <v>0</v>
      </c>
      <c r="J27" s="2">
        <v>2</v>
      </c>
      <c r="K27" s="2">
        <v>0</v>
      </c>
      <c r="L27" s="2">
        <v>6</v>
      </c>
      <c r="M27" s="2">
        <v>4</v>
      </c>
      <c r="N27" s="2">
        <v>12</v>
      </c>
      <c r="O27" s="2">
        <v>0</v>
      </c>
      <c r="P27" s="2">
        <v>0</v>
      </c>
      <c r="Q27" s="2">
        <v>0</v>
      </c>
      <c r="R27" s="2">
        <v>9</v>
      </c>
      <c r="S27" s="2">
        <v>0</v>
      </c>
      <c r="T27" s="2">
        <v>9</v>
      </c>
      <c r="V27">
        <v>1016</v>
      </c>
      <c r="W27" s="2">
        <v>244</v>
      </c>
      <c r="X27" s="2" t="s">
        <v>292</v>
      </c>
      <c r="Y27" s="2" t="s">
        <v>292</v>
      </c>
      <c r="Z27" s="2" t="s">
        <v>292</v>
      </c>
      <c r="AA27" s="2" t="s">
        <v>292</v>
      </c>
      <c r="AB27" s="2" t="s">
        <v>292</v>
      </c>
      <c r="AC27" s="2" t="s">
        <v>292</v>
      </c>
      <c r="AD27" s="2" t="s">
        <v>292</v>
      </c>
      <c r="AE27" s="2">
        <v>101.66666666666667</v>
      </c>
      <c r="AF27" s="2">
        <v>10.006561679790028</v>
      </c>
    </row>
    <row r="28" spans="1:32" x14ac:dyDescent="0.35">
      <c r="A28" s="2" t="s">
        <v>92</v>
      </c>
      <c r="B28" s="2" t="s">
        <v>84</v>
      </c>
      <c r="C28" s="2" t="s">
        <v>29</v>
      </c>
      <c r="D28" s="2">
        <v>2</v>
      </c>
      <c r="E28" s="2">
        <v>0.34</v>
      </c>
      <c r="F28" s="2">
        <v>2</v>
      </c>
      <c r="G28" s="2">
        <v>4</v>
      </c>
      <c r="H28" s="2">
        <v>3</v>
      </c>
      <c r="I28" s="2">
        <v>0</v>
      </c>
      <c r="J28" s="2">
        <v>2</v>
      </c>
      <c r="K28" s="2">
        <v>0</v>
      </c>
      <c r="L28" s="2">
        <v>6</v>
      </c>
      <c r="M28" s="2">
        <v>4</v>
      </c>
      <c r="N28" s="2">
        <v>12</v>
      </c>
      <c r="O28" s="2">
        <v>0</v>
      </c>
      <c r="P28" s="2">
        <v>0</v>
      </c>
      <c r="Q28" s="2">
        <v>0</v>
      </c>
      <c r="R28" s="2">
        <v>9</v>
      </c>
      <c r="S28" s="2">
        <v>0</v>
      </c>
      <c r="T28" s="2">
        <v>9</v>
      </c>
      <c r="V28">
        <v>566</v>
      </c>
      <c r="W28" s="2">
        <v>136</v>
      </c>
      <c r="X28" s="2" t="s">
        <v>292</v>
      </c>
      <c r="Y28" s="2" t="s">
        <v>292</v>
      </c>
      <c r="Z28" s="2" t="s">
        <v>292</v>
      </c>
      <c r="AA28" s="2" t="s">
        <v>292</v>
      </c>
      <c r="AB28" s="2" t="s">
        <v>292</v>
      </c>
      <c r="AC28" s="2" t="s">
        <v>292</v>
      </c>
      <c r="AD28" s="2" t="s">
        <v>292</v>
      </c>
      <c r="AE28" s="2">
        <v>68.000000000000014</v>
      </c>
      <c r="AF28" s="2">
        <v>12.014134275618378</v>
      </c>
    </row>
    <row r="29" spans="1:32" x14ac:dyDescent="0.35">
      <c r="A29" s="2" t="s">
        <v>93</v>
      </c>
      <c r="B29" s="2" t="s">
        <v>95</v>
      </c>
      <c r="C29" s="2" t="s">
        <v>29</v>
      </c>
      <c r="D29" s="2">
        <v>1</v>
      </c>
      <c r="E29" s="2">
        <v>0.7</v>
      </c>
      <c r="F29" s="2">
        <v>3</v>
      </c>
      <c r="G29" s="2">
        <v>5</v>
      </c>
      <c r="H29" s="2">
        <v>3</v>
      </c>
      <c r="I29" s="2">
        <v>2</v>
      </c>
      <c r="J29" s="2">
        <v>2</v>
      </c>
      <c r="K29" s="2">
        <v>2</v>
      </c>
      <c r="L29" s="2">
        <v>6</v>
      </c>
      <c r="M29" s="2">
        <v>4</v>
      </c>
      <c r="N29" s="2">
        <v>16</v>
      </c>
      <c r="O29" s="2">
        <v>0</v>
      </c>
      <c r="P29" s="2">
        <v>0</v>
      </c>
      <c r="Q29" s="2">
        <v>0</v>
      </c>
      <c r="R29" s="2">
        <v>9</v>
      </c>
      <c r="S29" s="2">
        <v>3</v>
      </c>
      <c r="T29" s="2">
        <v>12</v>
      </c>
      <c r="V29">
        <v>1116</v>
      </c>
      <c r="X29" s="2" t="s">
        <v>292</v>
      </c>
      <c r="Y29" s="2" t="s">
        <v>292</v>
      </c>
      <c r="Z29" s="2" t="s">
        <v>292</v>
      </c>
      <c r="AA29" s="2" t="s">
        <v>292</v>
      </c>
      <c r="AB29" s="2" t="s">
        <v>292</v>
      </c>
      <c r="AC29" s="2" t="s">
        <v>292</v>
      </c>
      <c r="AD29" s="2" t="s">
        <v>292</v>
      </c>
      <c r="AE29" s="2">
        <v>116.66666666666667</v>
      </c>
      <c r="AF29" s="2">
        <v>10.454002389486261</v>
      </c>
    </row>
    <row r="30" spans="1:32" x14ac:dyDescent="0.35">
      <c r="A30" s="2" t="s">
        <v>96</v>
      </c>
      <c r="B30" s="2" t="s">
        <v>97</v>
      </c>
      <c r="C30" s="2" t="s">
        <v>29</v>
      </c>
      <c r="D30" s="2">
        <v>1</v>
      </c>
      <c r="E30" s="2">
        <v>0.04</v>
      </c>
      <c r="F30" s="2">
        <v>2</v>
      </c>
      <c r="G30" s="2">
        <v>17</v>
      </c>
      <c r="H30" s="2">
        <v>5</v>
      </c>
      <c r="I30" s="2">
        <v>6</v>
      </c>
      <c r="J30" s="2">
        <v>6</v>
      </c>
      <c r="K30" s="2">
        <v>4</v>
      </c>
      <c r="L30" s="2">
        <v>6</v>
      </c>
      <c r="M30" s="2">
        <v>4</v>
      </c>
      <c r="N30" s="2">
        <v>26</v>
      </c>
      <c r="O30" s="2">
        <v>0</v>
      </c>
      <c r="P30" s="2">
        <v>6</v>
      </c>
      <c r="Q30" s="2">
        <v>0</v>
      </c>
      <c r="R30" s="2">
        <v>9</v>
      </c>
      <c r="S30" s="2">
        <v>9</v>
      </c>
      <c r="T30" s="2">
        <v>24</v>
      </c>
      <c r="V30">
        <v>44</v>
      </c>
      <c r="X30" s="2" t="s">
        <v>292</v>
      </c>
      <c r="Y30" s="2" t="s">
        <v>292</v>
      </c>
      <c r="Z30" s="2" t="s">
        <v>292</v>
      </c>
      <c r="AA30" s="2" t="s">
        <v>292</v>
      </c>
      <c r="AB30" s="2" t="s">
        <v>292</v>
      </c>
      <c r="AC30" s="2" t="s">
        <v>292</v>
      </c>
      <c r="AD30" s="2" t="s">
        <v>292</v>
      </c>
      <c r="AE30" s="2">
        <v>34</v>
      </c>
      <c r="AF30" s="2">
        <v>77.272727272727266</v>
      </c>
    </row>
    <row r="31" spans="1:32" x14ac:dyDescent="0.35">
      <c r="A31" s="2" t="s">
        <v>96</v>
      </c>
      <c r="B31" s="2" t="s">
        <v>97</v>
      </c>
      <c r="C31" s="2" t="s">
        <v>31</v>
      </c>
      <c r="D31" s="2">
        <v>1</v>
      </c>
      <c r="E31" s="2">
        <v>1.18</v>
      </c>
      <c r="F31" s="2">
        <v>4</v>
      </c>
      <c r="G31" s="2">
        <v>37</v>
      </c>
      <c r="H31" s="2">
        <v>12</v>
      </c>
      <c r="I31" s="2">
        <v>4</v>
      </c>
      <c r="J31" s="2">
        <v>6</v>
      </c>
      <c r="K31" s="2">
        <v>6</v>
      </c>
      <c r="L31" s="2">
        <v>6</v>
      </c>
      <c r="M31" s="2">
        <v>4</v>
      </c>
      <c r="N31" s="2">
        <v>26</v>
      </c>
      <c r="O31" s="2">
        <v>9</v>
      </c>
      <c r="P31" s="2">
        <v>6</v>
      </c>
      <c r="Q31" s="2">
        <v>0</v>
      </c>
      <c r="R31" s="2">
        <v>9</v>
      </c>
      <c r="S31" s="2">
        <v>9</v>
      </c>
      <c r="T31" s="2">
        <v>33</v>
      </c>
      <c r="V31"/>
      <c r="W31" s="2">
        <v>354</v>
      </c>
      <c r="X31" s="2" t="s">
        <v>292</v>
      </c>
      <c r="Y31" s="2" t="s">
        <v>292</v>
      </c>
      <c r="Z31" s="2" t="s">
        <v>292</v>
      </c>
      <c r="AA31" s="2" t="s">
        <v>292</v>
      </c>
      <c r="AB31" s="2" t="s">
        <v>292</v>
      </c>
      <c r="AC31" s="2" t="s">
        <v>292</v>
      </c>
      <c r="AD31" s="2" t="s">
        <v>292</v>
      </c>
      <c r="AE31" s="2">
        <v>1091.5</v>
      </c>
    </row>
    <row r="32" spans="1:32" x14ac:dyDescent="0.35">
      <c r="A32" s="2" t="s">
        <v>98</v>
      </c>
      <c r="B32" s="2" t="s">
        <v>99</v>
      </c>
      <c r="C32" s="2" t="s">
        <v>31</v>
      </c>
      <c r="D32" s="2">
        <v>1</v>
      </c>
      <c r="E32" s="2">
        <v>6.83</v>
      </c>
      <c r="F32" s="2">
        <v>6</v>
      </c>
      <c r="G32" s="2">
        <v>0</v>
      </c>
      <c r="H32" s="2">
        <v>0</v>
      </c>
      <c r="I32" s="2">
        <v>6</v>
      </c>
      <c r="J32" s="2">
        <v>6</v>
      </c>
      <c r="K32" s="2">
        <v>4</v>
      </c>
      <c r="L32" s="2">
        <v>6</v>
      </c>
      <c r="M32" s="2">
        <v>6</v>
      </c>
      <c r="N32" s="2">
        <v>28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V32"/>
      <c r="X32" s="2" t="s">
        <v>292</v>
      </c>
      <c r="Y32" s="2" t="s">
        <v>292</v>
      </c>
      <c r="Z32" s="2" t="s">
        <v>292</v>
      </c>
      <c r="AA32" s="2" t="s">
        <v>292</v>
      </c>
      <c r="AB32" s="2" t="s">
        <v>292</v>
      </c>
      <c r="AC32" s="2" t="s">
        <v>292</v>
      </c>
      <c r="AD32" s="2" t="s">
        <v>292</v>
      </c>
      <c r="AE32" s="2">
        <v>0</v>
      </c>
    </row>
    <row r="33" spans="1:32" x14ac:dyDescent="0.35">
      <c r="A33" s="2" t="s">
        <v>98</v>
      </c>
      <c r="B33" s="2" t="s">
        <v>99</v>
      </c>
      <c r="C33" s="2" t="s">
        <v>29</v>
      </c>
      <c r="D33" s="2">
        <v>1</v>
      </c>
      <c r="E33" s="2">
        <v>0.32</v>
      </c>
      <c r="F33" s="2">
        <v>2</v>
      </c>
      <c r="G33" s="2">
        <v>2</v>
      </c>
      <c r="H33" s="2">
        <v>2</v>
      </c>
      <c r="I33" s="2">
        <v>0</v>
      </c>
      <c r="J33" s="2">
        <v>0</v>
      </c>
      <c r="K33" s="2">
        <v>6</v>
      </c>
      <c r="L33" s="2">
        <v>6</v>
      </c>
      <c r="M33" s="2">
        <v>4</v>
      </c>
      <c r="N33" s="2">
        <v>16</v>
      </c>
      <c r="O33" s="2">
        <v>0</v>
      </c>
      <c r="P33" s="2">
        <v>0</v>
      </c>
      <c r="Q33" s="2">
        <v>0</v>
      </c>
      <c r="R33" s="2">
        <v>9</v>
      </c>
      <c r="S33" s="2">
        <v>0</v>
      </c>
      <c r="T33" s="2">
        <v>9</v>
      </c>
      <c r="V33">
        <v>360</v>
      </c>
      <c r="W33" s="2">
        <v>128</v>
      </c>
      <c r="X33" s="2" t="s">
        <v>292</v>
      </c>
      <c r="Y33" s="2" t="s">
        <v>292</v>
      </c>
      <c r="Z33" s="2" t="s">
        <v>292</v>
      </c>
      <c r="AA33" s="2" t="s">
        <v>292</v>
      </c>
      <c r="AB33" s="2" t="s">
        <v>292</v>
      </c>
      <c r="AC33" s="2" t="s">
        <v>292</v>
      </c>
      <c r="AD33" s="2" t="s">
        <v>292</v>
      </c>
      <c r="AE33" s="2">
        <v>32</v>
      </c>
      <c r="AF33" s="2">
        <v>8.8888888888888893</v>
      </c>
    </row>
    <row r="34" spans="1:32" x14ac:dyDescent="0.35">
      <c r="A34" s="2" t="s">
        <v>98</v>
      </c>
      <c r="B34" s="2" t="s">
        <v>99</v>
      </c>
      <c r="C34" s="2" t="s">
        <v>29</v>
      </c>
      <c r="D34" s="2">
        <v>3</v>
      </c>
      <c r="E34" s="2">
        <v>0.49</v>
      </c>
      <c r="F34" s="2">
        <v>2</v>
      </c>
      <c r="G34" s="2">
        <v>7</v>
      </c>
      <c r="H34" s="2">
        <v>7</v>
      </c>
      <c r="I34" s="2">
        <v>6</v>
      </c>
      <c r="J34" s="2">
        <v>6</v>
      </c>
      <c r="K34" s="2">
        <v>0</v>
      </c>
      <c r="L34" s="2">
        <v>6</v>
      </c>
      <c r="M34" s="2">
        <v>6</v>
      </c>
      <c r="N34" s="2">
        <v>24</v>
      </c>
      <c r="O34" s="2">
        <v>3</v>
      </c>
      <c r="P34" s="2">
        <v>0</v>
      </c>
      <c r="Q34" s="2">
        <v>0</v>
      </c>
      <c r="R34" s="2">
        <v>9</v>
      </c>
      <c r="S34" s="2">
        <v>0</v>
      </c>
      <c r="T34" s="2">
        <v>12</v>
      </c>
      <c r="V34">
        <v>544</v>
      </c>
      <c r="X34" s="2" t="s">
        <v>292</v>
      </c>
      <c r="Y34" s="2" t="s">
        <v>292</v>
      </c>
      <c r="Z34" s="2" t="s">
        <v>292</v>
      </c>
      <c r="AA34" s="2" t="s">
        <v>292</v>
      </c>
      <c r="AB34" s="2" t="s">
        <v>292</v>
      </c>
      <c r="AC34" s="2" t="s">
        <v>292</v>
      </c>
      <c r="AD34" s="2" t="s">
        <v>292</v>
      </c>
      <c r="AE34" s="2">
        <v>171.5</v>
      </c>
      <c r="AF34" s="2">
        <v>31.525735294117649</v>
      </c>
    </row>
    <row r="35" spans="1:32" x14ac:dyDescent="0.35">
      <c r="A35" s="2" t="s">
        <v>98</v>
      </c>
      <c r="B35" s="2" t="s">
        <v>99</v>
      </c>
      <c r="C35" s="2" t="s">
        <v>29</v>
      </c>
      <c r="D35" s="2">
        <v>2</v>
      </c>
      <c r="E35" s="2">
        <v>0.44</v>
      </c>
      <c r="F35" s="2">
        <v>2</v>
      </c>
      <c r="G35" s="2">
        <v>0</v>
      </c>
      <c r="H35" s="2">
        <v>0</v>
      </c>
      <c r="I35" s="2">
        <v>0</v>
      </c>
      <c r="J35" s="2">
        <v>2</v>
      </c>
      <c r="K35" s="2">
        <v>6</v>
      </c>
      <c r="L35" s="2">
        <v>6</v>
      </c>
      <c r="M35" s="2">
        <v>6</v>
      </c>
      <c r="N35" s="2">
        <v>20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V35">
        <v>488</v>
      </c>
      <c r="W35" s="2">
        <v>176</v>
      </c>
      <c r="X35" s="2" t="s">
        <v>292</v>
      </c>
      <c r="Y35" s="2" t="s">
        <v>292</v>
      </c>
      <c r="Z35" s="2" t="s">
        <v>292</v>
      </c>
      <c r="AA35" s="2" t="s">
        <v>292</v>
      </c>
      <c r="AB35" s="2" t="s">
        <v>292</v>
      </c>
      <c r="AC35" s="2" t="s">
        <v>292</v>
      </c>
      <c r="AD35" s="2" t="s">
        <v>292</v>
      </c>
      <c r="AE35" s="2">
        <v>0</v>
      </c>
      <c r="AF35" s="2">
        <v>0</v>
      </c>
    </row>
    <row r="36" spans="1:32" x14ac:dyDescent="0.35">
      <c r="A36" s="2" t="s">
        <v>98</v>
      </c>
      <c r="B36" s="2" t="s">
        <v>99</v>
      </c>
      <c r="C36" s="2" t="s">
        <v>31</v>
      </c>
      <c r="D36" s="2">
        <v>2</v>
      </c>
      <c r="E36" s="2">
        <v>0.23</v>
      </c>
      <c r="F36" s="2">
        <v>2</v>
      </c>
      <c r="G36" s="2">
        <v>22</v>
      </c>
      <c r="H36" s="2">
        <v>10</v>
      </c>
      <c r="I36" s="2">
        <v>6</v>
      </c>
      <c r="J36" s="2">
        <v>6</v>
      </c>
      <c r="K36" s="2">
        <v>4</v>
      </c>
      <c r="L36" s="2">
        <v>6</v>
      </c>
      <c r="M36" s="2">
        <v>6</v>
      </c>
      <c r="N36" s="2">
        <v>28</v>
      </c>
      <c r="O36" s="2">
        <v>3</v>
      </c>
      <c r="P36" s="2">
        <v>6</v>
      </c>
      <c r="Q36" s="2">
        <v>0</v>
      </c>
      <c r="R36" s="2">
        <v>9</v>
      </c>
      <c r="S36" s="2">
        <v>0</v>
      </c>
      <c r="T36" s="2">
        <v>18</v>
      </c>
      <c r="V36"/>
      <c r="X36" s="2" t="s">
        <v>292</v>
      </c>
      <c r="Y36" s="2" t="s">
        <v>292</v>
      </c>
      <c r="Z36" s="2" t="s">
        <v>292</v>
      </c>
      <c r="AA36" s="2" t="s">
        <v>292</v>
      </c>
      <c r="AB36" s="2" t="s">
        <v>292</v>
      </c>
      <c r="AC36" s="2" t="s">
        <v>292</v>
      </c>
      <c r="AD36" s="2" t="s">
        <v>292</v>
      </c>
      <c r="AE36" s="2">
        <v>253</v>
      </c>
    </row>
    <row r="37" spans="1:32" x14ac:dyDescent="0.35">
      <c r="A37" s="2" t="s">
        <v>21</v>
      </c>
      <c r="B37" s="2" t="s">
        <v>100</v>
      </c>
      <c r="C37" s="2" t="s">
        <v>29</v>
      </c>
      <c r="D37" s="2">
        <v>1</v>
      </c>
      <c r="E37" s="2">
        <v>2.77</v>
      </c>
      <c r="F37" s="2">
        <v>4</v>
      </c>
      <c r="G37" s="2">
        <v>9</v>
      </c>
      <c r="H37" s="2">
        <v>3</v>
      </c>
      <c r="I37" s="2">
        <v>6</v>
      </c>
      <c r="J37" s="2">
        <v>4</v>
      </c>
      <c r="K37" s="2">
        <v>2</v>
      </c>
      <c r="L37" s="2">
        <v>6</v>
      </c>
      <c r="M37" s="2">
        <v>6</v>
      </c>
      <c r="N37" s="2">
        <v>24</v>
      </c>
      <c r="O37" s="2">
        <v>0</v>
      </c>
      <c r="P37" s="2">
        <v>0</v>
      </c>
      <c r="Q37" s="2">
        <v>0</v>
      </c>
      <c r="R37" s="2">
        <v>9</v>
      </c>
      <c r="S37" s="2">
        <v>0</v>
      </c>
      <c r="T37" s="2">
        <v>9</v>
      </c>
      <c r="U37" s="2">
        <v>75</v>
      </c>
      <c r="V37">
        <v>1600</v>
      </c>
      <c r="X37" s="2">
        <v>3626.04</v>
      </c>
      <c r="Y37" s="2">
        <v>41.55</v>
      </c>
      <c r="Z37" s="2">
        <v>8</v>
      </c>
      <c r="AA37" s="2">
        <v>560</v>
      </c>
      <c r="AB37" s="2">
        <v>22</v>
      </c>
      <c r="AC37" s="2">
        <v>0</v>
      </c>
      <c r="AD37" s="2">
        <v>12628.07</v>
      </c>
      <c r="AE37" s="2">
        <v>623.25</v>
      </c>
      <c r="AF37" s="2">
        <v>38.953125</v>
      </c>
    </row>
    <row r="38" spans="1:32" x14ac:dyDescent="0.35">
      <c r="A38" s="2" t="s">
        <v>21</v>
      </c>
      <c r="B38" s="2" t="s">
        <v>100</v>
      </c>
      <c r="C38" s="2" t="s">
        <v>29</v>
      </c>
      <c r="D38" s="2">
        <v>2</v>
      </c>
      <c r="E38" s="2">
        <v>1.56</v>
      </c>
      <c r="F38" s="2">
        <v>4</v>
      </c>
      <c r="G38" s="2">
        <v>23</v>
      </c>
      <c r="H38" s="2">
        <v>7</v>
      </c>
      <c r="I38" s="2">
        <v>6</v>
      </c>
      <c r="J38" s="2">
        <v>4</v>
      </c>
      <c r="K38" s="2">
        <v>4</v>
      </c>
      <c r="L38" s="2">
        <v>6</v>
      </c>
      <c r="M38" s="2">
        <v>6</v>
      </c>
      <c r="N38" s="2">
        <v>26</v>
      </c>
      <c r="O38" s="2">
        <v>0</v>
      </c>
      <c r="P38" s="2">
        <v>3</v>
      </c>
      <c r="Q38" s="2">
        <v>0</v>
      </c>
      <c r="R38" s="2">
        <v>9</v>
      </c>
      <c r="S38" s="2">
        <v>9</v>
      </c>
      <c r="T38" s="2">
        <v>21</v>
      </c>
      <c r="U38" s="2">
        <v>75</v>
      </c>
      <c r="V38">
        <v>900</v>
      </c>
      <c r="X38" s="2">
        <v>2042.1</v>
      </c>
      <c r="Y38" s="2">
        <v>23.4</v>
      </c>
      <c r="Z38" s="2">
        <v>4.5</v>
      </c>
      <c r="AA38" s="2">
        <v>315</v>
      </c>
      <c r="AB38" s="2">
        <v>0</v>
      </c>
      <c r="AC38" s="2">
        <v>0</v>
      </c>
      <c r="AD38" s="2">
        <v>5039.4799999999996</v>
      </c>
      <c r="AE38" s="2">
        <v>897</v>
      </c>
      <c r="AF38" s="2">
        <v>99.666666666666671</v>
      </c>
    </row>
    <row r="39" spans="1:32" x14ac:dyDescent="0.35">
      <c r="A39" s="2" t="s">
        <v>101</v>
      </c>
      <c r="B39" s="2" t="s">
        <v>102</v>
      </c>
      <c r="C39" s="2" t="s">
        <v>29</v>
      </c>
      <c r="D39" s="2">
        <v>1</v>
      </c>
      <c r="E39" s="2">
        <v>1.0900000000000001</v>
      </c>
      <c r="F39" s="2">
        <v>4</v>
      </c>
      <c r="G39" s="2">
        <v>42</v>
      </c>
      <c r="H39" s="2">
        <v>14</v>
      </c>
      <c r="I39" s="2">
        <v>4</v>
      </c>
      <c r="J39" s="2">
        <v>6</v>
      </c>
      <c r="K39" s="2">
        <v>2</v>
      </c>
      <c r="L39" s="2">
        <v>6</v>
      </c>
      <c r="M39" s="2">
        <v>4</v>
      </c>
      <c r="N39" s="2">
        <v>22</v>
      </c>
      <c r="O39" s="2">
        <v>3</v>
      </c>
      <c r="P39" s="2">
        <v>6</v>
      </c>
      <c r="Q39" s="2">
        <v>0</v>
      </c>
      <c r="R39" s="2">
        <v>9</v>
      </c>
      <c r="S39" s="2">
        <v>6</v>
      </c>
      <c r="T39" s="2">
        <v>24</v>
      </c>
      <c r="V39">
        <v>1211</v>
      </c>
      <c r="X39" s="2" t="s">
        <v>292</v>
      </c>
      <c r="Y39" s="2" t="s">
        <v>292</v>
      </c>
      <c r="Z39" s="2" t="s">
        <v>292</v>
      </c>
      <c r="AA39" s="2" t="s">
        <v>292</v>
      </c>
      <c r="AB39" s="2" t="s">
        <v>292</v>
      </c>
      <c r="AC39" s="2" t="s">
        <v>292</v>
      </c>
      <c r="AD39" s="2" t="s">
        <v>292</v>
      </c>
      <c r="AE39" s="2">
        <v>1144.5</v>
      </c>
      <c r="AF39" s="2">
        <v>94.50867052023122</v>
      </c>
    </row>
    <row r="40" spans="1:32" x14ac:dyDescent="0.35">
      <c r="A40" s="2" t="s">
        <v>103</v>
      </c>
      <c r="B40" s="2" t="s">
        <v>104</v>
      </c>
      <c r="C40" s="2" t="s">
        <v>29</v>
      </c>
      <c r="D40" s="2">
        <v>1</v>
      </c>
      <c r="E40" s="2">
        <v>0.54</v>
      </c>
      <c r="F40" s="2">
        <v>3</v>
      </c>
      <c r="G40" s="2">
        <v>16</v>
      </c>
      <c r="H40" s="2">
        <v>3</v>
      </c>
      <c r="I40" s="2">
        <v>4</v>
      </c>
      <c r="J40" s="2">
        <v>4</v>
      </c>
      <c r="K40" s="2">
        <v>6</v>
      </c>
      <c r="L40" s="2">
        <v>6</v>
      </c>
      <c r="M40" s="2">
        <v>4</v>
      </c>
      <c r="N40" s="2">
        <v>24</v>
      </c>
      <c r="O40" s="2">
        <v>0</v>
      </c>
      <c r="P40" s="2">
        <v>3</v>
      </c>
      <c r="Q40" s="2">
        <v>0</v>
      </c>
      <c r="R40" s="2">
        <v>9</v>
      </c>
      <c r="S40" s="2">
        <v>3</v>
      </c>
      <c r="T40" s="2">
        <v>15</v>
      </c>
      <c r="V40">
        <v>338</v>
      </c>
      <c r="W40" s="2">
        <v>138.31399999999999</v>
      </c>
      <c r="X40" s="2" t="s">
        <v>292</v>
      </c>
      <c r="Y40" s="2" t="s">
        <v>292</v>
      </c>
      <c r="Z40" s="2" t="s">
        <v>292</v>
      </c>
      <c r="AA40" s="2" t="s">
        <v>292</v>
      </c>
      <c r="AB40" s="2" t="s">
        <v>292</v>
      </c>
      <c r="AC40" s="2" t="s">
        <v>292</v>
      </c>
      <c r="AD40" s="2" t="s">
        <v>292</v>
      </c>
      <c r="AE40" s="2">
        <v>288</v>
      </c>
      <c r="AF40" s="2">
        <v>85.207100591715971</v>
      </c>
    </row>
    <row r="41" spans="1:32" x14ac:dyDescent="0.35">
      <c r="A41" s="2" t="s">
        <v>22</v>
      </c>
      <c r="B41" s="2" t="s">
        <v>105</v>
      </c>
      <c r="C41" s="2" t="s">
        <v>31</v>
      </c>
      <c r="D41" s="2">
        <v>1</v>
      </c>
      <c r="E41" s="2">
        <v>8.3000000000000004E-2</v>
      </c>
      <c r="F41" s="2">
        <v>2</v>
      </c>
      <c r="G41" s="2">
        <v>0</v>
      </c>
      <c r="H41" s="2">
        <v>0</v>
      </c>
      <c r="I41" s="2">
        <v>6</v>
      </c>
      <c r="J41" s="2">
        <v>6</v>
      </c>
      <c r="K41" s="2">
        <v>0</v>
      </c>
      <c r="L41" s="2">
        <v>6</v>
      </c>
      <c r="M41" s="2">
        <v>6</v>
      </c>
      <c r="N41" s="2">
        <v>24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V41"/>
      <c r="W41" s="2">
        <v>118.98399999999999</v>
      </c>
      <c r="X41" s="2" t="s">
        <v>292</v>
      </c>
      <c r="Y41" s="2" t="s">
        <v>292</v>
      </c>
      <c r="Z41" s="2" t="s">
        <v>292</v>
      </c>
      <c r="AA41" s="2" t="s">
        <v>292</v>
      </c>
      <c r="AB41" s="2" t="s">
        <v>292</v>
      </c>
      <c r="AC41" s="2" t="s">
        <v>292</v>
      </c>
      <c r="AD41" s="2" t="s">
        <v>292</v>
      </c>
      <c r="AE41" s="2">
        <v>0</v>
      </c>
    </row>
    <row r="42" spans="1:32" x14ac:dyDescent="0.35">
      <c r="A42" s="2" t="s">
        <v>22</v>
      </c>
      <c r="B42" s="2" t="s">
        <v>105</v>
      </c>
      <c r="C42" s="2" t="s">
        <v>29</v>
      </c>
      <c r="D42" s="2">
        <v>1</v>
      </c>
      <c r="E42" s="2">
        <v>0.216</v>
      </c>
      <c r="F42" s="2">
        <v>2</v>
      </c>
      <c r="G42" s="2">
        <v>24</v>
      </c>
      <c r="H42" s="2">
        <v>7</v>
      </c>
      <c r="I42" s="2">
        <v>2</v>
      </c>
      <c r="J42" s="2">
        <v>6</v>
      </c>
      <c r="K42" s="2">
        <v>0</v>
      </c>
      <c r="L42" s="2">
        <v>6</v>
      </c>
      <c r="M42" s="2">
        <v>6</v>
      </c>
      <c r="N42" s="2">
        <v>20</v>
      </c>
      <c r="O42" s="2">
        <v>6</v>
      </c>
      <c r="P42" s="2">
        <v>6</v>
      </c>
      <c r="Q42" s="2">
        <v>0</v>
      </c>
      <c r="R42" s="2">
        <v>9</v>
      </c>
      <c r="S42" s="2">
        <v>3</v>
      </c>
      <c r="T42" s="2">
        <v>24</v>
      </c>
      <c r="U42" s="2">
        <v>30</v>
      </c>
      <c r="V42">
        <v>131</v>
      </c>
      <c r="W42" s="2">
        <v>171.10400000000001</v>
      </c>
      <c r="AE42" s="2">
        <v>259.2</v>
      </c>
      <c r="AF42" s="2">
        <v>197.86259541984734</v>
      </c>
    </row>
    <row r="43" spans="1:32" x14ac:dyDescent="0.35">
      <c r="A43" s="2" t="s">
        <v>22</v>
      </c>
      <c r="B43" s="2" t="s">
        <v>105</v>
      </c>
      <c r="C43" s="2" t="s">
        <v>29</v>
      </c>
      <c r="D43" s="2">
        <v>8</v>
      </c>
      <c r="E43" s="2">
        <v>0.29599999999999999</v>
      </c>
      <c r="F43" s="2">
        <v>2</v>
      </c>
      <c r="G43" s="2">
        <v>9</v>
      </c>
      <c r="H43" s="2">
        <v>5</v>
      </c>
      <c r="I43" s="2">
        <v>6</v>
      </c>
      <c r="J43" s="2">
        <v>2</v>
      </c>
      <c r="K43" s="2">
        <v>0</v>
      </c>
      <c r="L43" s="2">
        <v>6</v>
      </c>
      <c r="M43" s="2">
        <v>4</v>
      </c>
      <c r="N43" s="2">
        <v>18</v>
      </c>
      <c r="O43" s="2">
        <v>0</v>
      </c>
      <c r="P43" s="2">
        <v>3</v>
      </c>
      <c r="Q43" s="2">
        <v>0</v>
      </c>
      <c r="R43" s="2">
        <v>9</v>
      </c>
      <c r="S43" s="2">
        <v>6</v>
      </c>
      <c r="T43" s="2">
        <v>18</v>
      </c>
      <c r="U43" s="2">
        <v>30</v>
      </c>
      <c r="V43">
        <v>181</v>
      </c>
      <c r="W43" s="2">
        <v>152.613</v>
      </c>
      <c r="X43" s="2">
        <v>410.6</v>
      </c>
      <c r="Y43" s="2">
        <v>4.5</v>
      </c>
      <c r="Z43" s="2">
        <v>0.90500000000000003</v>
      </c>
      <c r="AA43" s="2">
        <v>63.35</v>
      </c>
      <c r="AB43" s="2">
        <v>0</v>
      </c>
      <c r="AC43" s="2">
        <v>0</v>
      </c>
      <c r="AD43" s="2">
        <v>2401.06</v>
      </c>
      <c r="AE43" s="2">
        <v>133.19999999999999</v>
      </c>
      <c r="AF43" s="2">
        <v>73.591160220994468</v>
      </c>
    </row>
    <row r="44" spans="1:32" x14ac:dyDescent="0.35">
      <c r="A44" s="2" t="s">
        <v>22</v>
      </c>
      <c r="B44" s="2" t="s">
        <v>105</v>
      </c>
      <c r="C44" s="2" t="s">
        <v>29</v>
      </c>
      <c r="D44" s="2">
        <v>7</v>
      </c>
      <c r="E44" s="2">
        <v>0.16800000000000001</v>
      </c>
      <c r="F44" s="2">
        <v>2</v>
      </c>
      <c r="G44" s="2">
        <v>15</v>
      </c>
      <c r="H44" s="2">
        <v>6</v>
      </c>
      <c r="I44" s="2">
        <v>6</v>
      </c>
      <c r="J44" s="2">
        <v>6</v>
      </c>
      <c r="K44" s="2">
        <v>0</v>
      </c>
      <c r="L44" s="2">
        <v>6</v>
      </c>
      <c r="M44" s="2">
        <v>4</v>
      </c>
      <c r="N44" s="2">
        <v>22</v>
      </c>
      <c r="O44" s="2">
        <v>0</v>
      </c>
      <c r="P44" s="2">
        <v>3</v>
      </c>
      <c r="Q44" s="2">
        <v>0</v>
      </c>
      <c r="R44" s="2">
        <v>9</v>
      </c>
      <c r="S44" s="2">
        <v>3</v>
      </c>
      <c r="T44" s="2">
        <v>15</v>
      </c>
      <c r="U44" s="2">
        <v>30</v>
      </c>
      <c r="V44">
        <v>97</v>
      </c>
      <c r="W44" s="2">
        <v>123.45</v>
      </c>
      <c r="X44" s="2">
        <v>232.68</v>
      </c>
      <c r="Y44" s="2">
        <v>2.5499999999999998</v>
      </c>
      <c r="Z44" s="2">
        <v>0.48499999999999999</v>
      </c>
      <c r="AA44" s="2">
        <v>33.950000000000003</v>
      </c>
      <c r="AB44" s="2">
        <v>0</v>
      </c>
      <c r="AC44" s="2">
        <v>0</v>
      </c>
      <c r="AD44" s="2">
        <v>1672.97</v>
      </c>
      <c r="AE44" s="2">
        <v>126</v>
      </c>
      <c r="AF44" s="2">
        <v>129.89690721649484</v>
      </c>
    </row>
    <row r="45" spans="1:32" x14ac:dyDescent="0.35">
      <c r="A45" s="2" t="s">
        <v>22</v>
      </c>
      <c r="B45" s="2" t="s">
        <v>105</v>
      </c>
      <c r="C45" s="2" t="s">
        <v>29</v>
      </c>
      <c r="D45" s="2">
        <v>6</v>
      </c>
      <c r="E45" s="2">
        <v>0.17100000000000001</v>
      </c>
      <c r="F45" s="2">
        <v>2</v>
      </c>
      <c r="G45" s="2">
        <v>23</v>
      </c>
      <c r="H45" s="2">
        <v>6</v>
      </c>
      <c r="I45" s="2">
        <v>2</v>
      </c>
      <c r="J45" s="2">
        <v>4</v>
      </c>
      <c r="K45" s="2">
        <v>0</v>
      </c>
      <c r="L45" s="2">
        <v>6</v>
      </c>
      <c r="M45" s="2">
        <v>6</v>
      </c>
      <c r="N45" s="2">
        <v>18</v>
      </c>
      <c r="O45" s="2">
        <v>3</v>
      </c>
      <c r="P45" s="2">
        <v>6</v>
      </c>
      <c r="Q45" s="2">
        <v>0</v>
      </c>
      <c r="R45" s="2">
        <v>9</v>
      </c>
      <c r="S45" s="2">
        <v>3</v>
      </c>
      <c r="T45" s="2">
        <v>21</v>
      </c>
      <c r="U45" s="2">
        <v>30</v>
      </c>
      <c r="V45">
        <v>106</v>
      </c>
      <c r="W45" s="2">
        <v>127.64700000000001</v>
      </c>
      <c r="X45" s="2">
        <v>232.68</v>
      </c>
      <c r="Y45" s="2">
        <v>2.5499999999999998</v>
      </c>
      <c r="Z45" s="2">
        <v>0.53</v>
      </c>
      <c r="AA45" s="2">
        <v>37.1</v>
      </c>
      <c r="AB45" s="2">
        <v>0</v>
      </c>
      <c r="AC45" s="2">
        <v>0</v>
      </c>
      <c r="AD45" s="2">
        <v>1739.09</v>
      </c>
      <c r="AE45" s="2">
        <v>196.65000000000003</v>
      </c>
      <c r="AF45" s="2">
        <v>185.51886792452834</v>
      </c>
    </row>
    <row r="46" spans="1:32" x14ac:dyDescent="0.35">
      <c r="A46" s="2" t="s">
        <v>22</v>
      </c>
      <c r="B46" s="2" t="s">
        <v>105</v>
      </c>
      <c r="C46" s="2" t="s">
        <v>29</v>
      </c>
      <c r="D46" s="2">
        <v>5</v>
      </c>
      <c r="E46" s="2">
        <v>0.14899999999999999</v>
      </c>
      <c r="F46" s="2">
        <v>2</v>
      </c>
      <c r="G46" s="2">
        <v>11</v>
      </c>
      <c r="H46" s="2">
        <v>5</v>
      </c>
      <c r="I46" s="2">
        <v>6</v>
      </c>
      <c r="J46" s="2">
        <v>6</v>
      </c>
      <c r="K46" s="2">
        <v>0</v>
      </c>
      <c r="L46" s="2">
        <v>6</v>
      </c>
      <c r="M46" s="2">
        <v>6</v>
      </c>
      <c r="N46" s="2">
        <v>24</v>
      </c>
      <c r="O46" s="2">
        <v>6</v>
      </c>
      <c r="P46" s="2">
        <v>3</v>
      </c>
      <c r="Q46" s="2">
        <v>0</v>
      </c>
      <c r="R46" s="2">
        <v>9</v>
      </c>
      <c r="S46" s="2">
        <v>3</v>
      </c>
      <c r="T46" s="2">
        <v>21</v>
      </c>
      <c r="U46" s="2">
        <v>30</v>
      </c>
      <c r="V46">
        <v>87</v>
      </c>
      <c r="W46" s="2">
        <v>107.252</v>
      </c>
      <c r="X46" s="2">
        <v>205.3</v>
      </c>
      <c r="Y46" s="2">
        <v>2.25</v>
      </c>
      <c r="Z46" s="2">
        <v>0.435</v>
      </c>
      <c r="AA46" s="2">
        <v>30.45</v>
      </c>
      <c r="AB46" s="2">
        <v>0</v>
      </c>
      <c r="AC46" s="2">
        <v>0</v>
      </c>
      <c r="AD46" s="2">
        <v>1465.67</v>
      </c>
      <c r="AE46" s="2">
        <v>81.95</v>
      </c>
      <c r="AF46" s="2">
        <v>94.195402298850581</v>
      </c>
    </row>
    <row r="47" spans="1:32" x14ac:dyDescent="0.35">
      <c r="A47" s="2" t="s">
        <v>22</v>
      </c>
      <c r="B47" s="2" t="s">
        <v>105</v>
      </c>
      <c r="C47" s="2" t="s">
        <v>29</v>
      </c>
      <c r="D47" s="2">
        <v>4</v>
      </c>
      <c r="E47" s="2">
        <v>0.153</v>
      </c>
      <c r="F47" s="2">
        <v>2</v>
      </c>
      <c r="G47" s="2">
        <v>0</v>
      </c>
      <c r="H47" s="2">
        <v>0</v>
      </c>
      <c r="I47" s="2">
        <v>4</v>
      </c>
      <c r="J47" s="2">
        <v>4</v>
      </c>
      <c r="K47" s="2">
        <v>0</v>
      </c>
      <c r="L47" s="2">
        <v>6</v>
      </c>
      <c r="M47" s="2">
        <v>6</v>
      </c>
      <c r="N47" s="2">
        <v>20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30</v>
      </c>
      <c r="V47">
        <v>75</v>
      </c>
      <c r="W47" s="2">
        <v>35.311999999999998</v>
      </c>
      <c r="X47" s="2">
        <v>205.3</v>
      </c>
      <c r="Y47" s="2">
        <v>2.25</v>
      </c>
      <c r="Z47" s="2">
        <v>0.375</v>
      </c>
      <c r="AA47" s="2">
        <v>26.25</v>
      </c>
      <c r="AB47" s="2">
        <v>0</v>
      </c>
      <c r="AC47" s="2">
        <v>0</v>
      </c>
      <c r="AD47" s="2">
        <v>785.17</v>
      </c>
      <c r="AE47" s="2">
        <v>0</v>
      </c>
      <c r="AF47" s="2">
        <v>0</v>
      </c>
    </row>
    <row r="48" spans="1:32" x14ac:dyDescent="0.35">
      <c r="A48" s="2" t="s">
        <v>22</v>
      </c>
      <c r="B48" s="2" t="s">
        <v>105</v>
      </c>
      <c r="C48" s="2" t="s">
        <v>29</v>
      </c>
      <c r="D48" s="2">
        <v>3</v>
      </c>
      <c r="E48" s="2">
        <v>0.184</v>
      </c>
      <c r="F48" s="2">
        <v>2</v>
      </c>
      <c r="G48" s="2">
        <v>12</v>
      </c>
      <c r="H48" s="2">
        <v>6</v>
      </c>
      <c r="I48" s="2">
        <v>2</v>
      </c>
      <c r="J48" s="2">
        <v>6</v>
      </c>
      <c r="K48" s="2">
        <v>0</v>
      </c>
      <c r="L48" s="2">
        <v>6</v>
      </c>
      <c r="M48" s="2">
        <v>4</v>
      </c>
      <c r="N48" s="2">
        <v>18</v>
      </c>
      <c r="O48" s="2">
        <v>0</v>
      </c>
      <c r="P48" s="2">
        <v>3</v>
      </c>
      <c r="Q48" s="2">
        <v>0</v>
      </c>
      <c r="R48" s="2">
        <v>9</v>
      </c>
      <c r="S48" s="2">
        <v>3</v>
      </c>
      <c r="T48" s="2">
        <v>15</v>
      </c>
      <c r="U48" s="2">
        <v>30</v>
      </c>
      <c r="V48">
        <v>112</v>
      </c>
      <c r="W48" s="2">
        <v>94.504999999999995</v>
      </c>
      <c r="X48" s="2">
        <v>246.36</v>
      </c>
      <c r="Y48" s="2">
        <v>2.7</v>
      </c>
      <c r="Z48" s="2">
        <v>0.56000000000000005</v>
      </c>
      <c r="AA48" s="2">
        <v>39.200000000000003</v>
      </c>
      <c r="AB48" s="2">
        <v>0</v>
      </c>
      <c r="AC48" s="2">
        <v>0</v>
      </c>
      <c r="AD48" s="2">
        <v>1477.69</v>
      </c>
      <c r="AE48" s="2">
        <v>110.4</v>
      </c>
      <c r="AF48" s="2">
        <v>98.571428571428569</v>
      </c>
    </row>
    <row r="49" spans="1:32" x14ac:dyDescent="0.35">
      <c r="A49" s="2" t="s">
        <v>22</v>
      </c>
      <c r="B49" s="2" t="s">
        <v>105</v>
      </c>
      <c r="C49" s="2" t="s">
        <v>29</v>
      </c>
      <c r="D49" s="2">
        <v>2</v>
      </c>
      <c r="E49" s="2">
        <v>0.114</v>
      </c>
      <c r="F49" s="2">
        <v>2</v>
      </c>
      <c r="G49" s="2">
        <v>15</v>
      </c>
      <c r="H49" s="2">
        <v>8</v>
      </c>
      <c r="I49" s="2">
        <v>2</v>
      </c>
      <c r="J49" s="2">
        <v>6</v>
      </c>
      <c r="K49" s="2">
        <v>0</v>
      </c>
      <c r="L49" s="2">
        <v>6</v>
      </c>
      <c r="M49" s="2">
        <v>6</v>
      </c>
      <c r="N49" s="2">
        <v>20</v>
      </c>
      <c r="O49" s="2">
        <v>3</v>
      </c>
      <c r="P49" s="2">
        <v>3</v>
      </c>
      <c r="Q49" s="2">
        <v>0</v>
      </c>
      <c r="R49" s="2">
        <v>9</v>
      </c>
      <c r="S49" s="2">
        <v>3</v>
      </c>
      <c r="T49" s="2">
        <v>18</v>
      </c>
      <c r="U49" s="2">
        <v>30</v>
      </c>
      <c r="V49">
        <v>69</v>
      </c>
      <c r="W49" s="2">
        <v>150.15700000000001</v>
      </c>
      <c r="X49" s="2">
        <v>150.55000000000001</v>
      </c>
      <c r="Y49" s="2">
        <v>1.65</v>
      </c>
      <c r="Z49" s="2">
        <v>0.34499999999999997</v>
      </c>
      <c r="AA49" s="2">
        <v>24.15</v>
      </c>
      <c r="AB49" s="2">
        <v>0</v>
      </c>
      <c r="AC49" s="2">
        <v>0</v>
      </c>
      <c r="AD49" s="2">
        <v>1729.8</v>
      </c>
      <c r="AE49" s="2">
        <v>85.5</v>
      </c>
      <c r="AF49" s="2">
        <v>123.91304347826087</v>
      </c>
    </row>
    <row r="50" spans="1:32" x14ac:dyDescent="0.35">
      <c r="A50" s="2" t="s">
        <v>106</v>
      </c>
      <c r="B50" s="2" t="s">
        <v>107</v>
      </c>
      <c r="C50" s="2" t="s">
        <v>29</v>
      </c>
      <c r="D50" s="2">
        <v>1</v>
      </c>
      <c r="E50" s="2">
        <v>0.74</v>
      </c>
      <c r="F50" s="2">
        <v>3</v>
      </c>
      <c r="G50" s="2">
        <v>0</v>
      </c>
      <c r="H50" s="2">
        <v>0</v>
      </c>
      <c r="I50" s="2">
        <v>2</v>
      </c>
      <c r="J50" s="2">
        <v>6</v>
      </c>
      <c r="K50" s="2">
        <v>0</v>
      </c>
      <c r="L50" s="2">
        <v>6</v>
      </c>
      <c r="M50" s="2">
        <v>6</v>
      </c>
      <c r="N50" s="2">
        <v>20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V50">
        <v>1233</v>
      </c>
      <c r="W50" s="2">
        <v>296</v>
      </c>
      <c r="X50" s="2" t="s">
        <v>292</v>
      </c>
      <c r="Y50" s="2" t="s">
        <v>292</v>
      </c>
      <c r="Z50" s="2" t="s">
        <v>292</v>
      </c>
      <c r="AA50" s="2" t="s">
        <v>292</v>
      </c>
      <c r="AB50" s="2" t="s">
        <v>292</v>
      </c>
      <c r="AC50" s="2" t="s">
        <v>292</v>
      </c>
      <c r="AD50" s="2" t="s">
        <v>292</v>
      </c>
      <c r="AE50" s="2">
        <v>0</v>
      </c>
      <c r="AF50" s="2">
        <v>0</v>
      </c>
    </row>
    <row r="51" spans="1:32" x14ac:dyDescent="0.35">
      <c r="A51" s="2" t="s">
        <v>106</v>
      </c>
      <c r="B51" s="2" t="s">
        <v>107</v>
      </c>
      <c r="C51" s="2" t="s">
        <v>31</v>
      </c>
      <c r="D51" s="2">
        <v>1</v>
      </c>
      <c r="E51" s="2">
        <v>1.1499999999999999</v>
      </c>
      <c r="F51" s="2">
        <v>3</v>
      </c>
      <c r="G51" s="2">
        <v>100</v>
      </c>
      <c r="H51" s="2">
        <v>30</v>
      </c>
      <c r="I51" s="2">
        <v>4</v>
      </c>
      <c r="J51" s="2">
        <v>6</v>
      </c>
      <c r="K51" s="2">
        <v>2</v>
      </c>
      <c r="L51" s="2">
        <v>6</v>
      </c>
      <c r="M51" s="2">
        <v>4</v>
      </c>
      <c r="N51" s="2">
        <v>22</v>
      </c>
      <c r="O51" s="2">
        <v>6</v>
      </c>
      <c r="P51" s="2">
        <v>9</v>
      </c>
      <c r="Q51" s="2">
        <v>6</v>
      </c>
      <c r="R51" s="2">
        <v>9</v>
      </c>
      <c r="S51" s="2">
        <v>3</v>
      </c>
      <c r="T51" s="2">
        <v>33</v>
      </c>
      <c r="V51"/>
      <c r="W51" s="2">
        <v>61.372</v>
      </c>
      <c r="X51" s="2" t="s">
        <v>292</v>
      </c>
      <c r="Y51" s="2" t="s">
        <v>292</v>
      </c>
      <c r="Z51" s="2" t="s">
        <v>292</v>
      </c>
      <c r="AA51" s="2" t="s">
        <v>292</v>
      </c>
      <c r="AB51" s="2" t="s">
        <v>292</v>
      </c>
      <c r="AC51" s="2" t="s">
        <v>292</v>
      </c>
      <c r="AD51" s="2" t="s">
        <v>292</v>
      </c>
      <c r="AE51" s="2">
        <v>3833.3333333333335</v>
      </c>
    </row>
    <row r="52" spans="1:32" x14ac:dyDescent="0.35">
      <c r="A52" s="2" t="s">
        <v>108</v>
      </c>
      <c r="B52" s="2" t="s">
        <v>109</v>
      </c>
      <c r="C52" s="2" t="s">
        <v>29</v>
      </c>
      <c r="D52" s="2">
        <v>1</v>
      </c>
      <c r="E52" s="2">
        <v>0.15</v>
      </c>
      <c r="F52" s="2">
        <v>2</v>
      </c>
      <c r="G52" s="2">
        <v>0</v>
      </c>
      <c r="H52" s="2">
        <v>0</v>
      </c>
      <c r="I52" s="2">
        <v>0</v>
      </c>
      <c r="J52" s="2">
        <v>2</v>
      </c>
      <c r="K52" s="2">
        <v>0</v>
      </c>
      <c r="L52" s="2">
        <v>6</v>
      </c>
      <c r="M52" s="2">
        <v>6</v>
      </c>
      <c r="N52" s="2">
        <v>14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V52">
        <v>166</v>
      </c>
      <c r="W52" s="2">
        <v>60</v>
      </c>
      <c r="X52" s="2" t="s">
        <v>292</v>
      </c>
      <c r="Y52" s="2" t="s">
        <v>292</v>
      </c>
      <c r="Z52" s="2" t="s">
        <v>292</v>
      </c>
      <c r="AA52" s="2" t="s">
        <v>292</v>
      </c>
      <c r="AB52" s="2" t="s">
        <v>292</v>
      </c>
      <c r="AC52" s="2" t="s">
        <v>292</v>
      </c>
      <c r="AD52" s="2" t="s">
        <v>292</v>
      </c>
      <c r="AE52" s="2">
        <v>0</v>
      </c>
      <c r="AF52" s="2">
        <v>0</v>
      </c>
    </row>
    <row r="53" spans="1:32" x14ac:dyDescent="0.35">
      <c r="A53" s="2" t="s">
        <v>108</v>
      </c>
      <c r="B53" s="2" t="s">
        <v>109</v>
      </c>
      <c r="C53" s="2" t="s">
        <v>31</v>
      </c>
      <c r="D53" s="2">
        <v>1</v>
      </c>
      <c r="E53" s="2">
        <v>0.22</v>
      </c>
      <c r="F53" s="2">
        <v>2</v>
      </c>
      <c r="G53" s="2">
        <v>18</v>
      </c>
      <c r="H53" s="2">
        <v>5</v>
      </c>
      <c r="I53" s="2">
        <v>4</v>
      </c>
      <c r="J53" s="2">
        <v>6</v>
      </c>
      <c r="K53" s="2">
        <v>2</v>
      </c>
      <c r="L53" s="2">
        <v>6</v>
      </c>
      <c r="M53" s="2">
        <v>6</v>
      </c>
      <c r="N53" s="2">
        <v>24</v>
      </c>
      <c r="O53" s="2">
        <v>6</v>
      </c>
      <c r="P53" s="2">
        <v>6</v>
      </c>
      <c r="Q53" s="2">
        <v>0</v>
      </c>
      <c r="R53" s="2">
        <v>9</v>
      </c>
      <c r="S53" s="2">
        <v>0</v>
      </c>
      <c r="T53" s="2">
        <v>21</v>
      </c>
      <c r="V53"/>
      <c r="W53" s="2">
        <v>88</v>
      </c>
      <c r="X53" s="2" t="s">
        <v>292</v>
      </c>
      <c r="Y53" s="2" t="s">
        <v>292</v>
      </c>
      <c r="Z53" s="2" t="s">
        <v>292</v>
      </c>
      <c r="AA53" s="2" t="s">
        <v>292</v>
      </c>
      <c r="AB53" s="2" t="s">
        <v>292</v>
      </c>
      <c r="AC53" s="2" t="s">
        <v>292</v>
      </c>
      <c r="AD53" s="2" t="s">
        <v>292</v>
      </c>
      <c r="AE53" s="2">
        <v>198</v>
      </c>
    </row>
    <row r="54" spans="1:32" x14ac:dyDescent="0.35">
      <c r="A54" s="2" t="s">
        <v>110</v>
      </c>
      <c r="B54" s="2" t="s">
        <v>111</v>
      </c>
      <c r="C54" s="2" t="s">
        <v>29</v>
      </c>
      <c r="D54" s="2">
        <v>1</v>
      </c>
      <c r="E54" s="2">
        <v>0.52900000000000003</v>
      </c>
      <c r="F54" s="2">
        <v>3</v>
      </c>
      <c r="G54" s="2">
        <v>2</v>
      </c>
      <c r="H54" s="2">
        <v>2</v>
      </c>
      <c r="I54" s="2">
        <v>4</v>
      </c>
      <c r="J54" s="2">
        <v>6</v>
      </c>
      <c r="K54" s="2">
        <v>4</v>
      </c>
      <c r="L54" s="2">
        <v>6</v>
      </c>
      <c r="M54" s="2">
        <v>6</v>
      </c>
      <c r="N54" s="2">
        <v>26</v>
      </c>
      <c r="O54" s="2">
        <v>0</v>
      </c>
      <c r="P54" s="2">
        <v>0</v>
      </c>
      <c r="Q54" s="2">
        <v>0</v>
      </c>
      <c r="R54" s="2">
        <v>9</v>
      </c>
      <c r="S54" s="2">
        <v>0</v>
      </c>
      <c r="T54" s="2">
        <v>9</v>
      </c>
      <c r="V54">
        <v>589</v>
      </c>
      <c r="W54" s="2">
        <v>308.23599999999999</v>
      </c>
      <c r="X54" s="2" t="s">
        <v>292</v>
      </c>
      <c r="Y54" s="2" t="s">
        <v>292</v>
      </c>
      <c r="Z54" s="2" t="s">
        <v>292</v>
      </c>
      <c r="AA54" s="2" t="s">
        <v>292</v>
      </c>
      <c r="AB54" s="2" t="s">
        <v>292</v>
      </c>
      <c r="AC54" s="2" t="s">
        <v>292</v>
      </c>
      <c r="AD54" s="2" t="s">
        <v>292</v>
      </c>
      <c r="AE54" s="2">
        <v>35.266666666666666</v>
      </c>
      <c r="AF54" s="2">
        <v>5.9875495189586871</v>
      </c>
    </row>
    <row r="55" spans="1:32" x14ac:dyDescent="0.35">
      <c r="A55" s="2" t="s">
        <v>110</v>
      </c>
      <c r="B55" s="2" t="s">
        <v>111</v>
      </c>
      <c r="C55" s="2" t="s">
        <v>31</v>
      </c>
      <c r="D55" s="2">
        <v>1</v>
      </c>
      <c r="E55" s="2">
        <v>0.24</v>
      </c>
      <c r="F55" s="2">
        <v>2</v>
      </c>
      <c r="G55" s="2">
        <v>15</v>
      </c>
      <c r="H55" s="2">
        <v>5</v>
      </c>
      <c r="I55" s="2">
        <v>2</v>
      </c>
      <c r="J55" s="2">
        <v>2</v>
      </c>
      <c r="K55" s="2">
        <v>2</v>
      </c>
      <c r="L55" s="2">
        <v>6</v>
      </c>
      <c r="M55" s="2">
        <v>4</v>
      </c>
      <c r="N55" s="2">
        <v>16</v>
      </c>
      <c r="O55" s="2">
        <v>0</v>
      </c>
      <c r="P55" s="2">
        <v>3</v>
      </c>
      <c r="Q55" s="2">
        <v>0</v>
      </c>
      <c r="R55" s="2">
        <v>9</v>
      </c>
      <c r="S55" s="2">
        <v>0</v>
      </c>
      <c r="T55" s="2">
        <v>12</v>
      </c>
      <c r="V55"/>
      <c r="X55" s="2" t="s">
        <v>292</v>
      </c>
      <c r="Y55" s="2" t="s">
        <v>292</v>
      </c>
      <c r="Z55" s="2" t="s">
        <v>292</v>
      </c>
      <c r="AA55" s="2" t="s">
        <v>292</v>
      </c>
      <c r="AB55" s="2" t="s">
        <v>292</v>
      </c>
      <c r="AC55" s="2" t="s">
        <v>292</v>
      </c>
      <c r="AD55" s="2" t="s">
        <v>292</v>
      </c>
      <c r="AE55" s="2">
        <v>180</v>
      </c>
    </row>
    <row r="56" spans="1:32" x14ac:dyDescent="0.35">
      <c r="A56" s="2" t="s">
        <v>110</v>
      </c>
      <c r="B56" s="2" t="s">
        <v>111</v>
      </c>
      <c r="C56" s="2" t="s">
        <v>31</v>
      </c>
      <c r="D56" s="2">
        <v>2</v>
      </c>
      <c r="E56" s="2">
        <v>0.27400000000000002</v>
      </c>
      <c r="F56" s="2">
        <v>2</v>
      </c>
      <c r="G56" s="2">
        <v>12</v>
      </c>
      <c r="H56" s="2">
        <v>7</v>
      </c>
      <c r="I56" s="2">
        <v>6</v>
      </c>
      <c r="J56" s="2">
        <v>2</v>
      </c>
      <c r="K56" s="2">
        <v>0</v>
      </c>
      <c r="L56" s="2">
        <v>6</v>
      </c>
      <c r="M56" s="2">
        <v>6</v>
      </c>
      <c r="N56" s="2">
        <v>20</v>
      </c>
      <c r="O56" s="2">
        <v>0</v>
      </c>
      <c r="P56" s="2">
        <v>3</v>
      </c>
      <c r="Q56" s="2">
        <v>0</v>
      </c>
      <c r="R56" s="2">
        <v>9</v>
      </c>
      <c r="S56" s="2">
        <v>0</v>
      </c>
      <c r="T56" s="2">
        <v>12</v>
      </c>
      <c r="V56"/>
      <c r="X56" s="2" t="s">
        <v>292</v>
      </c>
      <c r="Y56" s="2" t="s">
        <v>292</v>
      </c>
      <c r="Z56" s="2" t="s">
        <v>292</v>
      </c>
      <c r="AA56" s="2" t="s">
        <v>292</v>
      </c>
      <c r="AB56" s="2" t="s">
        <v>292</v>
      </c>
      <c r="AC56" s="2" t="s">
        <v>292</v>
      </c>
      <c r="AD56" s="2" t="s">
        <v>292</v>
      </c>
      <c r="AE56" s="2">
        <v>164.4</v>
      </c>
    </row>
    <row r="57" spans="1:32" x14ac:dyDescent="0.35">
      <c r="A57" s="2" t="s">
        <v>110</v>
      </c>
      <c r="B57" s="2" t="s">
        <v>111</v>
      </c>
      <c r="C57" s="2" t="s">
        <v>29</v>
      </c>
      <c r="D57" s="2">
        <v>2</v>
      </c>
      <c r="E57" s="2">
        <v>9.1999999999999998E-2</v>
      </c>
      <c r="F57" s="2">
        <v>2</v>
      </c>
      <c r="G57" s="2">
        <v>0</v>
      </c>
      <c r="H57" s="2">
        <v>0</v>
      </c>
      <c r="I57" s="2">
        <v>2</v>
      </c>
      <c r="J57" s="2">
        <v>2</v>
      </c>
      <c r="K57" s="2">
        <v>0</v>
      </c>
      <c r="L57" s="2">
        <v>6</v>
      </c>
      <c r="M57" s="2">
        <v>6</v>
      </c>
      <c r="N57" s="2">
        <v>16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V57">
        <v>102</v>
      </c>
      <c r="W57" s="2">
        <v>153.697</v>
      </c>
      <c r="X57" s="2" t="s">
        <v>292</v>
      </c>
      <c r="Y57" s="2" t="s">
        <v>292</v>
      </c>
      <c r="Z57" s="2" t="s">
        <v>292</v>
      </c>
      <c r="AA57" s="2" t="s">
        <v>292</v>
      </c>
      <c r="AB57" s="2" t="s">
        <v>292</v>
      </c>
      <c r="AC57" s="2" t="s">
        <v>292</v>
      </c>
      <c r="AD57" s="2" t="s">
        <v>292</v>
      </c>
      <c r="AE57" s="2">
        <v>0</v>
      </c>
      <c r="AF57" s="2">
        <v>0</v>
      </c>
    </row>
    <row r="58" spans="1:32" x14ac:dyDescent="0.35">
      <c r="A58" s="2" t="s">
        <v>110</v>
      </c>
      <c r="B58" s="2" t="s">
        <v>111</v>
      </c>
      <c r="C58" s="2" t="s">
        <v>29</v>
      </c>
      <c r="D58" s="2">
        <v>3</v>
      </c>
      <c r="E58" s="2">
        <v>0.20100000000000001</v>
      </c>
      <c r="F58" s="2">
        <v>2</v>
      </c>
      <c r="G58" s="2">
        <v>0</v>
      </c>
      <c r="H58" s="2">
        <v>0</v>
      </c>
      <c r="I58" s="2">
        <v>0</v>
      </c>
      <c r="J58" s="2">
        <v>2</v>
      </c>
      <c r="K58" s="2">
        <v>0</v>
      </c>
      <c r="L58" s="2">
        <v>6</v>
      </c>
      <c r="M58" s="2">
        <v>6</v>
      </c>
      <c r="N58" s="2">
        <v>14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V58">
        <v>222</v>
      </c>
      <c r="W58" s="2">
        <v>400</v>
      </c>
      <c r="X58" s="2" t="s">
        <v>292</v>
      </c>
      <c r="Y58" s="2" t="s">
        <v>292</v>
      </c>
      <c r="Z58" s="2" t="s">
        <v>292</v>
      </c>
      <c r="AA58" s="2" t="s">
        <v>292</v>
      </c>
      <c r="AB58" s="2" t="s">
        <v>292</v>
      </c>
      <c r="AC58" s="2" t="s">
        <v>292</v>
      </c>
      <c r="AD58" s="2" t="s">
        <v>292</v>
      </c>
      <c r="AE58" s="2">
        <v>0</v>
      </c>
      <c r="AF58" s="2">
        <v>0</v>
      </c>
    </row>
    <row r="59" spans="1:32" x14ac:dyDescent="0.35">
      <c r="A59" s="2" t="s">
        <v>110</v>
      </c>
      <c r="B59" s="2" t="s">
        <v>111</v>
      </c>
      <c r="C59" s="2" t="s">
        <v>29</v>
      </c>
      <c r="D59" s="2">
        <v>4</v>
      </c>
      <c r="E59" s="2">
        <v>0.155</v>
      </c>
      <c r="F59" s="2">
        <v>2</v>
      </c>
      <c r="G59" s="2">
        <v>0</v>
      </c>
      <c r="H59" s="2">
        <v>0</v>
      </c>
      <c r="I59" s="2">
        <v>0</v>
      </c>
      <c r="J59" s="2">
        <v>2</v>
      </c>
      <c r="K59" s="2">
        <v>0</v>
      </c>
      <c r="L59" s="2">
        <v>6</v>
      </c>
      <c r="M59" s="2">
        <v>6</v>
      </c>
      <c r="N59" s="2">
        <v>14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V59">
        <v>170</v>
      </c>
      <c r="W59" s="2">
        <v>400</v>
      </c>
      <c r="X59" s="2" t="s">
        <v>292</v>
      </c>
      <c r="Y59" s="2" t="s">
        <v>292</v>
      </c>
      <c r="Z59" s="2" t="s">
        <v>292</v>
      </c>
      <c r="AA59" s="2" t="s">
        <v>292</v>
      </c>
      <c r="AB59" s="2" t="s">
        <v>292</v>
      </c>
      <c r="AC59" s="2" t="s">
        <v>292</v>
      </c>
      <c r="AD59" s="2" t="s">
        <v>292</v>
      </c>
      <c r="AE59" s="2">
        <v>0</v>
      </c>
      <c r="AF59" s="2">
        <v>0</v>
      </c>
    </row>
    <row r="60" spans="1:32" x14ac:dyDescent="0.35">
      <c r="A60" s="2" t="s">
        <v>110</v>
      </c>
      <c r="B60" s="2" t="s">
        <v>111</v>
      </c>
      <c r="C60" s="2" t="s">
        <v>31</v>
      </c>
      <c r="D60" s="2">
        <v>3</v>
      </c>
      <c r="E60" s="2">
        <v>0.14099999999999999</v>
      </c>
      <c r="F60" s="2">
        <v>2</v>
      </c>
      <c r="G60" s="2">
        <v>0</v>
      </c>
      <c r="H60" s="2">
        <v>0</v>
      </c>
      <c r="I60" s="2">
        <v>6</v>
      </c>
      <c r="J60" s="2">
        <v>6</v>
      </c>
      <c r="K60" s="2">
        <v>0</v>
      </c>
      <c r="L60" s="2">
        <v>6</v>
      </c>
      <c r="M60" s="2">
        <v>6</v>
      </c>
      <c r="N60" s="2">
        <v>24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V60"/>
      <c r="X60" s="2" t="s">
        <v>292</v>
      </c>
      <c r="Y60" s="2" t="s">
        <v>292</v>
      </c>
      <c r="Z60" s="2" t="s">
        <v>292</v>
      </c>
      <c r="AA60" s="2" t="s">
        <v>292</v>
      </c>
      <c r="AB60" s="2" t="s">
        <v>292</v>
      </c>
      <c r="AC60" s="2" t="s">
        <v>292</v>
      </c>
      <c r="AD60" s="2" t="s">
        <v>292</v>
      </c>
      <c r="AE60" s="2">
        <v>0</v>
      </c>
    </row>
    <row r="61" spans="1:32" x14ac:dyDescent="0.35">
      <c r="A61" s="2" t="s">
        <v>112</v>
      </c>
      <c r="B61" s="2" t="s">
        <v>113</v>
      </c>
      <c r="C61" s="2" t="s">
        <v>29</v>
      </c>
      <c r="D61" s="2">
        <v>1</v>
      </c>
      <c r="E61" s="2">
        <v>3.31</v>
      </c>
      <c r="F61" s="2">
        <v>5</v>
      </c>
      <c r="G61" s="2">
        <v>9</v>
      </c>
      <c r="H61" s="2">
        <v>5</v>
      </c>
      <c r="I61" s="2">
        <v>6</v>
      </c>
      <c r="J61" s="2">
        <v>6</v>
      </c>
      <c r="K61" s="2">
        <v>6</v>
      </c>
      <c r="L61" s="2">
        <v>6</v>
      </c>
      <c r="M61" s="2">
        <v>4</v>
      </c>
      <c r="N61" s="2">
        <v>28</v>
      </c>
      <c r="O61" s="2">
        <v>0</v>
      </c>
      <c r="P61" s="2">
        <v>0</v>
      </c>
      <c r="Q61" s="2">
        <v>0</v>
      </c>
      <c r="R61" s="2">
        <v>9</v>
      </c>
      <c r="S61" s="2">
        <v>3</v>
      </c>
      <c r="T61" s="2">
        <v>12</v>
      </c>
      <c r="V61">
        <v>5517</v>
      </c>
      <c r="X61" s="2" t="s">
        <v>292</v>
      </c>
      <c r="Y61" s="2" t="s">
        <v>292</v>
      </c>
      <c r="Z61" s="2" t="s">
        <v>292</v>
      </c>
      <c r="AA61" s="2" t="s">
        <v>292</v>
      </c>
      <c r="AB61" s="2" t="s">
        <v>292</v>
      </c>
      <c r="AC61" s="2" t="s">
        <v>292</v>
      </c>
      <c r="AD61" s="2" t="s">
        <v>292</v>
      </c>
      <c r="AE61" s="2">
        <v>595.79999999999995</v>
      </c>
      <c r="AF61" s="2">
        <v>10.799347471451874</v>
      </c>
    </row>
    <row r="62" spans="1:32" x14ac:dyDescent="0.35">
      <c r="A62" s="2" t="s">
        <v>112</v>
      </c>
      <c r="B62" s="2" t="s">
        <v>113</v>
      </c>
      <c r="C62" s="2" t="s">
        <v>31</v>
      </c>
      <c r="D62" s="2">
        <v>1</v>
      </c>
      <c r="E62" s="2">
        <v>0.4</v>
      </c>
      <c r="F62" s="2">
        <v>2</v>
      </c>
      <c r="G62" s="2">
        <v>60</v>
      </c>
      <c r="H62" s="2">
        <v>14</v>
      </c>
      <c r="I62" s="2">
        <v>6</v>
      </c>
      <c r="J62" s="2">
        <v>4</v>
      </c>
      <c r="K62" s="2">
        <v>4</v>
      </c>
      <c r="L62" s="2">
        <v>6</v>
      </c>
      <c r="M62" s="2">
        <v>4</v>
      </c>
      <c r="N62" s="2">
        <v>24</v>
      </c>
      <c r="O62" s="2">
        <v>9</v>
      </c>
      <c r="P62" s="2">
        <v>9</v>
      </c>
      <c r="Q62" s="2">
        <v>0</v>
      </c>
      <c r="R62" s="2">
        <v>9</v>
      </c>
      <c r="S62" s="2">
        <v>3</v>
      </c>
      <c r="T62" s="2">
        <v>30</v>
      </c>
      <c r="V62"/>
      <c r="X62" s="2" t="s">
        <v>292</v>
      </c>
      <c r="Y62" s="2" t="s">
        <v>292</v>
      </c>
      <c r="Z62" s="2" t="s">
        <v>292</v>
      </c>
      <c r="AA62" s="2" t="s">
        <v>292</v>
      </c>
      <c r="AB62" s="2" t="s">
        <v>292</v>
      </c>
      <c r="AC62" s="2" t="s">
        <v>292</v>
      </c>
      <c r="AD62" s="2" t="s">
        <v>292</v>
      </c>
      <c r="AE62" s="2">
        <v>1200</v>
      </c>
    </row>
    <row r="63" spans="1:32" x14ac:dyDescent="0.35">
      <c r="A63" s="2" t="s">
        <v>114</v>
      </c>
      <c r="B63" s="2" t="s">
        <v>115</v>
      </c>
      <c r="C63" s="2" t="s">
        <v>29</v>
      </c>
      <c r="D63" s="2">
        <v>1</v>
      </c>
      <c r="E63" s="2">
        <v>2.5000000000000001E-2</v>
      </c>
      <c r="F63" s="2">
        <v>2</v>
      </c>
      <c r="G63" s="2">
        <v>4</v>
      </c>
      <c r="H63" s="2">
        <v>3</v>
      </c>
      <c r="I63" s="2">
        <v>4</v>
      </c>
      <c r="J63" s="2">
        <v>6</v>
      </c>
      <c r="K63" s="2">
        <v>4</v>
      </c>
      <c r="L63" s="2">
        <v>6</v>
      </c>
      <c r="M63" s="2">
        <v>4</v>
      </c>
      <c r="N63" s="2">
        <v>24</v>
      </c>
      <c r="O63" s="2">
        <v>0</v>
      </c>
      <c r="P63" s="2">
        <v>0</v>
      </c>
      <c r="Q63" s="2">
        <v>0</v>
      </c>
      <c r="R63" s="2">
        <v>9</v>
      </c>
      <c r="S63" s="2">
        <v>0</v>
      </c>
      <c r="T63" s="2">
        <v>9</v>
      </c>
      <c r="V63">
        <v>3</v>
      </c>
      <c r="W63" s="2">
        <v>25.108000000000001</v>
      </c>
      <c r="X63" s="2" t="s">
        <v>292</v>
      </c>
      <c r="Y63" s="2" t="s">
        <v>292</v>
      </c>
      <c r="Z63" s="2" t="s">
        <v>292</v>
      </c>
      <c r="AA63" s="2" t="s">
        <v>292</v>
      </c>
      <c r="AB63" s="2" t="s">
        <v>292</v>
      </c>
      <c r="AC63" s="2" t="s">
        <v>292</v>
      </c>
      <c r="AD63" s="2" t="s">
        <v>292</v>
      </c>
      <c r="AE63" s="2">
        <v>5</v>
      </c>
      <c r="AF63" s="2">
        <v>166.66666666666666</v>
      </c>
    </row>
    <row r="64" spans="1:32" x14ac:dyDescent="0.35">
      <c r="A64" s="2" t="s">
        <v>114</v>
      </c>
      <c r="B64" s="2" t="s">
        <v>115</v>
      </c>
      <c r="C64" s="2" t="s">
        <v>29</v>
      </c>
      <c r="D64" s="2">
        <v>10</v>
      </c>
      <c r="E64" s="2">
        <v>4.0000000000000001E-3</v>
      </c>
      <c r="F64" s="2">
        <v>2</v>
      </c>
      <c r="G64" s="2">
        <v>4</v>
      </c>
      <c r="H64" s="2">
        <v>3</v>
      </c>
      <c r="I64" s="2">
        <v>6</v>
      </c>
      <c r="J64" s="2">
        <v>6</v>
      </c>
      <c r="K64" s="2">
        <v>2</v>
      </c>
      <c r="L64" s="2">
        <v>6</v>
      </c>
      <c r="M64" s="2">
        <v>6</v>
      </c>
      <c r="N64" s="2">
        <v>26</v>
      </c>
      <c r="O64" s="2">
        <v>0</v>
      </c>
      <c r="P64" s="2">
        <v>0</v>
      </c>
      <c r="Q64" s="2">
        <v>0</v>
      </c>
      <c r="R64" s="2">
        <v>9</v>
      </c>
      <c r="S64" s="2">
        <v>0</v>
      </c>
      <c r="T64" s="2">
        <v>9</v>
      </c>
      <c r="V64">
        <v>3</v>
      </c>
      <c r="W64" s="2">
        <v>25.108000000000001</v>
      </c>
      <c r="X64" s="2" t="s">
        <v>292</v>
      </c>
      <c r="Y64" s="2" t="s">
        <v>292</v>
      </c>
      <c r="Z64" s="2" t="s">
        <v>292</v>
      </c>
      <c r="AA64" s="2" t="s">
        <v>292</v>
      </c>
      <c r="AB64" s="2" t="s">
        <v>292</v>
      </c>
      <c r="AC64" s="2" t="s">
        <v>292</v>
      </c>
      <c r="AD64" s="2" t="s">
        <v>292</v>
      </c>
      <c r="AE64" s="2">
        <v>0.8</v>
      </c>
      <c r="AF64" s="2">
        <v>26.666666666666668</v>
      </c>
    </row>
    <row r="65" spans="1:32" x14ac:dyDescent="0.35">
      <c r="A65" s="2" t="s">
        <v>114</v>
      </c>
      <c r="B65" s="2" t="s">
        <v>115</v>
      </c>
      <c r="C65" s="2" t="s">
        <v>29</v>
      </c>
      <c r="D65" s="2">
        <v>8</v>
      </c>
      <c r="E65" s="2">
        <v>4.3999999999999997E-2</v>
      </c>
      <c r="F65" s="2">
        <v>2</v>
      </c>
      <c r="G65" s="2">
        <v>8</v>
      </c>
      <c r="H65" s="2">
        <v>6</v>
      </c>
      <c r="I65" s="2">
        <v>4</v>
      </c>
      <c r="J65" s="2">
        <v>6</v>
      </c>
      <c r="K65" s="2">
        <v>0</v>
      </c>
      <c r="L65" s="2">
        <v>6</v>
      </c>
      <c r="M65" s="2">
        <v>6</v>
      </c>
      <c r="N65" s="2">
        <v>22</v>
      </c>
      <c r="O65" s="2">
        <v>0</v>
      </c>
      <c r="P65" s="2">
        <v>3</v>
      </c>
      <c r="Q65" s="2">
        <v>0</v>
      </c>
      <c r="R65" s="2">
        <v>9</v>
      </c>
      <c r="S65" s="2">
        <v>0</v>
      </c>
      <c r="T65" s="2">
        <v>12</v>
      </c>
      <c r="V65">
        <v>36</v>
      </c>
      <c r="W65" s="2">
        <v>79.004999999999995</v>
      </c>
      <c r="X65" s="2" t="s">
        <v>292</v>
      </c>
      <c r="Y65" s="2" t="s">
        <v>292</v>
      </c>
      <c r="Z65" s="2" t="s">
        <v>292</v>
      </c>
      <c r="AA65" s="2" t="s">
        <v>292</v>
      </c>
      <c r="AB65" s="2" t="s">
        <v>292</v>
      </c>
      <c r="AC65" s="2" t="s">
        <v>292</v>
      </c>
      <c r="AD65" s="2" t="s">
        <v>292</v>
      </c>
      <c r="AE65" s="2">
        <v>17.600000000000001</v>
      </c>
      <c r="AF65" s="2">
        <v>48.888888888888893</v>
      </c>
    </row>
    <row r="66" spans="1:32" x14ac:dyDescent="0.35">
      <c r="A66" s="2" t="s">
        <v>114</v>
      </c>
      <c r="B66" s="2" t="s">
        <v>115</v>
      </c>
      <c r="C66" s="2" t="s">
        <v>29</v>
      </c>
      <c r="D66" s="2">
        <v>2</v>
      </c>
      <c r="E66" s="2">
        <v>0.29399999999999998</v>
      </c>
      <c r="F66" s="2">
        <v>2</v>
      </c>
      <c r="G66" s="2">
        <v>22</v>
      </c>
      <c r="H66" s="2">
        <v>11</v>
      </c>
      <c r="I66" s="2">
        <v>4</v>
      </c>
      <c r="J66" s="2">
        <v>6</v>
      </c>
      <c r="K66" s="2">
        <v>2</v>
      </c>
      <c r="L66" s="2">
        <v>6</v>
      </c>
      <c r="M66" s="2">
        <v>6</v>
      </c>
      <c r="N66" s="2">
        <v>24</v>
      </c>
      <c r="O66" s="2">
        <v>0</v>
      </c>
      <c r="P66" s="2">
        <v>6</v>
      </c>
      <c r="Q66" s="2">
        <v>0</v>
      </c>
      <c r="R66" s="2">
        <v>9</v>
      </c>
      <c r="S66" s="2">
        <v>0</v>
      </c>
      <c r="T66" s="2">
        <v>15</v>
      </c>
      <c r="V66">
        <v>245</v>
      </c>
      <c r="W66" s="2">
        <v>211.47800000000001</v>
      </c>
      <c r="X66" s="2" t="s">
        <v>292</v>
      </c>
      <c r="Y66" s="2" t="s">
        <v>292</v>
      </c>
      <c r="Z66" s="2" t="s">
        <v>292</v>
      </c>
      <c r="AA66" s="2" t="s">
        <v>292</v>
      </c>
      <c r="AB66" s="2" t="s">
        <v>292</v>
      </c>
      <c r="AC66" s="2" t="s">
        <v>292</v>
      </c>
      <c r="AD66" s="2" t="s">
        <v>292</v>
      </c>
      <c r="AE66" s="2">
        <v>323.39999999999998</v>
      </c>
      <c r="AF66" s="2">
        <v>131.99999999999997</v>
      </c>
    </row>
    <row r="67" spans="1:32" x14ac:dyDescent="0.35">
      <c r="A67" s="2" t="s">
        <v>114</v>
      </c>
      <c r="B67" s="2" t="s">
        <v>115</v>
      </c>
      <c r="C67" s="2" t="s">
        <v>29</v>
      </c>
      <c r="D67" s="2">
        <v>7</v>
      </c>
      <c r="E67" s="2">
        <v>1.6E-2</v>
      </c>
      <c r="F67" s="2">
        <v>2</v>
      </c>
      <c r="G67" s="2">
        <v>9</v>
      </c>
      <c r="H67" s="2">
        <v>5</v>
      </c>
      <c r="I67" s="2">
        <v>6</v>
      </c>
      <c r="J67" s="2">
        <v>6</v>
      </c>
      <c r="K67" s="2">
        <v>0</v>
      </c>
      <c r="L67" s="2">
        <v>6</v>
      </c>
      <c r="M67" s="2">
        <v>6</v>
      </c>
      <c r="N67" s="2">
        <v>24</v>
      </c>
      <c r="O67" s="2">
        <v>0</v>
      </c>
      <c r="P67" s="2">
        <v>3</v>
      </c>
      <c r="Q67" s="2">
        <v>0</v>
      </c>
      <c r="R67" s="2">
        <v>9</v>
      </c>
      <c r="S67" s="2">
        <v>0</v>
      </c>
      <c r="T67" s="2">
        <v>12</v>
      </c>
      <c r="V67">
        <v>13</v>
      </c>
      <c r="W67" s="2">
        <v>50.225000000000001</v>
      </c>
      <c r="X67" s="2" t="s">
        <v>292</v>
      </c>
      <c r="Y67" s="2" t="s">
        <v>292</v>
      </c>
      <c r="Z67" s="2" t="s">
        <v>292</v>
      </c>
      <c r="AA67" s="2" t="s">
        <v>292</v>
      </c>
      <c r="AB67" s="2" t="s">
        <v>292</v>
      </c>
      <c r="AC67" s="2" t="s">
        <v>292</v>
      </c>
      <c r="AD67" s="2" t="s">
        <v>292</v>
      </c>
      <c r="AE67" s="2">
        <v>7.2</v>
      </c>
      <c r="AF67" s="2">
        <v>55.384615384615387</v>
      </c>
    </row>
    <row r="68" spans="1:32" x14ac:dyDescent="0.35">
      <c r="A68" s="2" t="s">
        <v>114</v>
      </c>
      <c r="B68" s="2" t="s">
        <v>115</v>
      </c>
      <c r="C68" s="2" t="s">
        <v>29</v>
      </c>
      <c r="D68" s="2">
        <v>6</v>
      </c>
      <c r="E68" s="2">
        <v>7.5999999999999998E-2</v>
      </c>
      <c r="F68" s="2">
        <v>2</v>
      </c>
      <c r="G68" s="2">
        <v>10</v>
      </c>
      <c r="H68" s="2">
        <v>9</v>
      </c>
      <c r="I68" s="2">
        <v>2</v>
      </c>
      <c r="J68" s="2">
        <v>2</v>
      </c>
      <c r="K68" s="2">
        <v>0</v>
      </c>
      <c r="L68" s="2">
        <v>6</v>
      </c>
      <c r="M68" s="2">
        <v>6</v>
      </c>
      <c r="N68" s="2">
        <v>16</v>
      </c>
      <c r="O68" s="2">
        <v>0</v>
      </c>
      <c r="P68" s="2">
        <v>3</v>
      </c>
      <c r="Q68" s="2">
        <v>0</v>
      </c>
      <c r="R68" s="2">
        <v>9</v>
      </c>
      <c r="S68" s="2">
        <v>0</v>
      </c>
      <c r="T68" s="2">
        <v>12</v>
      </c>
      <c r="V68">
        <v>63</v>
      </c>
      <c r="W68" s="2">
        <v>114.526</v>
      </c>
      <c r="X68" s="2" t="s">
        <v>292</v>
      </c>
      <c r="Y68" s="2" t="s">
        <v>292</v>
      </c>
      <c r="Z68" s="2" t="s">
        <v>292</v>
      </c>
      <c r="AA68" s="2" t="s">
        <v>292</v>
      </c>
      <c r="AB68" s="2" t="s">
        <v>292</v>
      </c>
      <c r="AC68" s="2" t="s">
        <v>292</v>
      </c>
      <c r="AD68" s="2" t="s">
        <v>292</v>
      </c>
      <c r="AE68" s="2">
        <v>38</v>
      </c>
      <c r="AF68" s="2">
        <v>60.317460317460316</v>
      </c>
    </row>
    <row r="69" spans="1:32" x14ac:dyDescent="0.35">
      <c r="A69" s="2" t="s">
        <v>114</v>
      </c>
      <c r="B69" s="2" t="s">
        <v>115</v>
      </c>
      <c r="C69" s="2" t="s">
        <v>29</v>
      </c>
      <c r="D69" s="2">
        <v>9</v>
      </c>
      <c r="E69" s="2">
        <v>4.2999999999999997E-2</v>
      </c>
      <c r="F69" s="2">
        <v>2</v>
      </c>
      <c r="G69" s="2">
        <v>5</v>
      </c>
      <c r="H69" s="2">
        <v>5</v>
      </c>
      <c r="I69" s="2">
        <v>6</v>
      </c>
      <c r="J69" s="2">
        <v>6</v>
      </c>
      <c r="K69" s="2">
        <v>0</v>
      </c>
      <c r="L69" s="2">
        <v>6</v>
      </c>
      <c r="M69" s="2">
        <v>6</v>
      </c>
      <c r="N69" s="2">
        <v>24</v>
      </c>
      <c r="O69" s="2">
        <v>0</v>
      </c>
      <c r="P69" s="2">
        <v>0</v>
      </c>
      <c r="Q69" s="2">
        <v>0</v>
      </c>
      <c r="R69" s="2">
        <v>9</v>
      </c>
      <c r="S69" s="2">
        <v>0</v>
      </c>
      <c r="T69" s="2">
        <v>9</v>
      </c>
      <c r="V69">
        <v>35</v>
      </c>
      <c r="W69" s="2">
        <v>82.864000000000004</v>
      </c>
      <c r="X69" s="2" t="s">
        <v>292</v>
      </c>
      <c r="Y69" s="2" t="s">
        <v>292</v>
      </c>
      <c r="Z69" s="2" t="s">
        <v>292</v>
      </c>
      <c r="AA69" s="2" t="s">
        <v>292</v>
      </c>
      <c r="AB69" s="2" t="s">
        <v>292</v>
      </c>
      <c r="AC69" s="2" t="s">
        <v>292</v>
      </c>
      <c r="AD69" s="2" t="s">
        <v>292</v>
      </c>
      <c r="AE69" s="2">
        <v>10.749999999999998</v>
      </c>
      <c r="AF69" s="2">
        <v>30.714285714285708</v>
      </c>
    </row>
    <row r="70" spans="1:32" x14ac:dyDescent="0.35">
      <c r="A70" s="2" t="s">
        <v>114</v>
      </c>
      <c r="B70" s="2" t="s">
        <v>115</v>
      </c>
      <c r="C70" s="2" t="s">
        <v>29</v>
      </c>
      <c r="D70" s="2">
        <v>4</v>
      </c>
      <c r="E70" s="2">
        <v>1.2E-2</v>
      </c>
      <c r="F70" s="2">
        <v>2</v>
      </c>
      <c r="G70" s="2">
        <v>0</v>
      </c>
      <c r="H70" s="2">
        <v>0</v>
      </c>
      <c r="I70" s="2">
        <v>6</v>
      </c>
      <c r="J70" s="2">
        <v>6</v>
      </c>
      <c r="K70" s="2">
        <v>2</v>
      </c>
      <c r="L70" s="2">
        <v>6</v>
      </c>
      <c r="M70" s="2">
        <v>6</v>
      </c>
      <c r="N70" s="2">
        <v>26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V70">
        <v>10</v>
      </c>
      <c r="W70" s="2">
        <v>45.616</v>
      </c>
      <c r="X70" s="2" t="s">
        <v>292</v>
      </c>
      <c r="Y70" s="2" t="s">
        <v>292</v>
      </c>
      <c r="Z70" s="2" t="s">
        <v>292</v>
      </c>
      <c r="AA70" s="2" t="s">
        <v>292</v>
      </c>
      <c r="AB70" s="2" t="s">
        <v>292</v>
      </c>
      <c r="AC70" s="2" t="s">
        <v>292</v>
      </c>
      <c r="AD70" s="2" t="s">
        <v>292</v>
      </c>
      <c r="AE70" s="2">
        <v>0</v>
      </c>
      <c r="AF70" s="2">
        <v>0</v>
      </c>
    </row>
    <row r="71" spans="1:32" x14ac:dyDescent="0.35">
      <c r="A71" s="2" t="s">
        <v>114</v>
      </c>
      <c r="B71" s="2" t="s">
        <v>115</v>
      </c>
      <c r="C71" s="2" t="s">
        <v>29</v>
      </c>
      <c r="D71" s="2">
        <v>3</v>
      </c>
      <c r="E71" s="2">
        <v>3.6999999999999998E-2</v>
      </c>
      <c r="F71" s="2">
        <v>2</v>
      </c>
      <c r="G71" s="2">
        <v>8</v>
      </c>
      <c r="H71" s="2">
        <v>4</v>
      </c>
      <c r="I71" s="2">
        <v>2</v>
      </c>
      <c r="J71" s="2">
        <v>6</v>
      </c>
      <c r="K71" s="2">
        <v>0</v>
      </c>
      <c r="L71" s="2">
        <v>6</v>
      </c>
      <c r="M71" s="2">
        <v>6</v>
      </c>
      <c r="N71" s="2">
        <v>20</v>
      </c>
      <c r="O71" s="2">
        <v>0</v>
      </c>
      <c r="P71" s="2">
        <v>3</v>
      </c>
      <c r="Q71" s="2">
        <v>0</v>
      </c>
      <c r="R71" s="2">
        <v>9</v>
      </c>
      <c r="S71" s="2">
        <v>0</v>
      </c>
      <c r="T71" s="2">
        <v>12</v>
      </c>
      <c r="V71">
        <v>30</v>
      </c>
      <c r="W71" s="2">
        <v>73.641999999999996</v>
      </c>
      <c r="X71" s="2" t="s">
        <v>292</v>
      </c>
      <c r="Y71" s="2" t="s">
        <v>292</v>
      </c>
      <c r="Z71" s="2" t="s">
        <v>292</v>
      </c>
      <c r="AA71" s="2" t="s">
        <v>292</v>
      </c>
      <c r="AB71" s="2" t="s">
        <v>292</v>
      </c>
      <c r="AC71" s="2" t="s">
        <v>292</v>
      </c>
      <c r="AD71" s="2" t="s">
        <v>292</v>
      </c>
      <c r="AE71" s="2">
        <v>14.8</v>
      </c>
      <c r="AF71" s="2">
        <v>49.333333333333336</v>
      </c>
    </row>
    <row r="72" spans="1:32" x14ac:dyDescent="0.35">
      <c r="A72" s="2" t="s">
        <v>114</v>
      </c>
      <c r="B72" s="2" t="s">
        <v>115</v>
      </c>
      <c r="C72" s="2" t="s">
        <v>29</v>
      </c>
      <c r="D72" s="2">
        <v>5</v>
      </c>
      <c r="E72" s="2">
        <v>5.3999999999999999E-2</v>
      </c>
      <c r="F72" s="2">
        <v>2</v>
      </c>
      <c r="G72" s="2">
        <v>7</v>
      </c>
      <c r="H72" s="2">
        <v>2</v>
      </c>
      <c r="I72" s="2">
        <v>2</v>
      </c>
      <c r="J72" s="2">
        <v>4</v>
      </c>
      <c r="K72" s="2">
        <v>0</v>
      </c>
      <c r="L72" s="2">
        <v>6</v>
      </c>
      <c r="M72" s="2">
        <v>6</v>
      </c>
      <c r="N72" s="2">
        <v>18</v>
      </c>
      <c r="O72" s="2">
        <v>0</v>
      </c>
      <c r="P72" s="2">
        <v>0</v>
      </c>
      <c r="Q72" s="2">
        <v>0</v>
      </c>
      <c r="R72" s="2">
        <v>9</v>
      </c>
      <c r="S72" s="2">
        <v>0</v>
      </c>
      <c r="T72" s="2">
        <v>9</v>
      </c>
      <c r="V72">
        <v>174.011</v>
      </c>
      <c r="W72" s="2">
        <v>45</v>
      </c>
      <c r="X72" s="2" t="s">
        <v>292</v>
      </c>
      <c r="Y72" s="2" t="s">
        <v>292</v>
      </c>
      <c r="Z72" s="2" t="s">
        <v>292</v>
      </c>
      <c r="AA72" s="2" t="s">
        <v>292</v>
      </c>
      <c r="AB72" s="2" t="s">
        <v>292</v>
      </c>
      <c r="AC72" s="2" t="s">
        <v>292</v>
      </c>
      <c r="AD72" s="2" t="s">
        <v>292</v>
      </c>
      <c r="AE72" s="2">
        <v>18.899999999999999</v>
      </c>
      <c r="AF72" s="2">
        <v>10.861382326404652</v>
      </c>
    </row>
    <row r="73" spans="1:32" x14ac:dyDescent="0.35">
      <c r="A73" s="2" t="s">
        <v>23</v>
      </c>
      <c r="B73" s="2" t="s">
        <v>116</v>
      </c>
      <c r="C73" s="2" t="s">
        <v>29</v>
      </c>
      <c r="D73" s="2">
        <v>1</v>
      </c>
      <c r="E73" s="2">
        <v>0.99</v>
      </c>
      <c r="F73" s="2">
        <v>3</v>
      </c>
      <c r="G73" s="2">
        <v>25</v>
      </c>
      <c r="H73" s="2">
        <v>7</v>
      </c>
      <c r="I73" s="2">
        <v>6</v>
      </c>
      <c r="J73" s="2">
        <v>6</v>
      </c>
      <c r="K73" s="2">
        <v>6</v>
      </c>
      <c r="L73" s="2">
        <v>6</v>
      </c>
      <c r="M73" s="2">
        <v>6</v>
      </c>
      <c r="N73" s="2">
        <v>30</v>
      </c>
      <c r="O73" s="2">
        <v>0</v>
      </c>
      <c r="P73" s="2">
        <v>3</v>
      </c>
      <c r="Q73" s="2">
        <v>0</v>
      </c>
      <c r="R73" s="2">
        <v>9</v>
      </c>
      <c r="S73" s="2">
        <v>3</v>
      </c>
      <c r="T73" s="2">
        <v>15</v>
      </c>
      <c r="U73" s="2">
        <v>20</v>
      </c>
      <c r="V73">
        <v>1100</v>
      </c>
      <c r="W73" s="2">
        <v>396</v>
      </c>
      <c r="X73" s="2">
        <v>1354.99</v>
      </c>
      <c r="Y73" s="2">
        <v>14.85</v>
      </c>
      <c r="Z73" s="2">
        <v>5.5</v>
      </c>
      <c r="AA73" s="2">
        <v>385</v>
      </c>
      <c r="AB73" s="2">
        <v>22</v>
      </c>
      <c r="AC73" s="2">
        <v>0</v>
      </c>
      <c r="AD73" s="2">
        <v>12595.35</v>
      </c>
      <c r="AE73" s="2">
        <v>825</v>
      </c>
      <c r="AF73" s="2">
        <v>75</v>
      </c>
    </row>
    <row r="74" spans="1:32" x14ac:dyDescent="0.35">
      <c r="A74" s="2" t="s">
        <v>23</v>
      </c>
      <c r="B74" s="2" t="s">
        <v>116</v>
      </c>
      <c r="C74" s="2" t="s">
        <v>29</v>
      </c>
      <c r="D74" s="2">
        <v>2</v>
      </c>
      <c r="E74" s="2">
        <v>0.59</v>
      </c>
      <c r="F74" s="2">
        <v>3</v>
      </c>
      <c r="G74" s="2">
        <v>1</v>
      </c>
      <c r="H74" s="2">
        <v>1</v>
      </c>
      <c r="I74" s="2">
        <v>6</v>
      </c>
      <c r="J74" s="2">
        <v>6</v>
      </c>
      <c r="K74" s="2">
        <v>6</v>
      </c>
      <c r="L74" s="2">
        <v>6</v>
      </c>
      <c r="M74" s="2">
        <v>4</v>
      </c>
      <c r="N74" s="2">
        <v>28</v>
      </c>
      <c r="O74" s="2">
        <v>0</v>
      </c>
      <c r="P74" s="2">
        <v>0</v>
      </c>
      <c r="Q74" s="2">
        <v>0</v>
      </c>
      <c r="R74" s="2">
        <v>6</v>
      </c>
      <c r="S74" s="2">
        <v>3</v>
      </c>
      <c r="T74" s="2">
        <v>9</v>
      </c>
      <c r="U74" s="2">
        <v>20</v>
      </c>
      <c r="V74">
        <v>656</v>
      </c>
      <c r="W74" s="2">
        <v>236</v>
      </c>
      <c r="X74" s="2">
        <v>807.52</v>
      </c>
      <c r="Y74" s="2">
        <v>8.85</v>
      </c>
      <c r="Z74" s="2">
        <v>3.28</v>
      </c>
      <c r="AA74" s="2">
        <v>229.6</v>
      </c>
      <c r="AB74" s="2">
        <v>0</v>
      </c>
      <c r="AC74" s="2">
        <v>0</v>
      </c>
      <c r="AD74" s="2">
        <v>5104.4700000000012</v>
      </c>
      <c r="AE74" s="2">
        <v>19.666666666666668</v>
      </c>
      <c r="AF74" s="2">
        <v>2.9979674796747968</v>
      </c>
    </row>
    <row r="75" spans="1:32" x14ac:dyDescent="0.35">
      <c r="A75" s="2" t="s">
        <v>117</v>
      </c>
      <c r="B75" s="2" t="s">
        <v>118</v>
      </c>
      <c r="C75" s="2" t="s">
        <v>29</v>
      </c>
      <c r="D75" s="2">
        <v>1</v>
      </c>
      <c r="E75" s="2">
        <v>0.26</v>
      </c>
      <c r="F75" s="2">
        <v>2</v>
      </c>
      <c r="G75" s="2">
        <v>18</v>
      </c>
      <c r="H75" s="2">
        <v>6</v>
      </c>
      <c r="I75" s="2">
        <v>4</v>
      </c>
      <c r="J75" s="2">
        <v>6</v>
      </c>
      <c r="K75" s="2">
        <v>6</v>
      </c>
      <c r="L75" s="2">
        <v>6</v>
      </c>
      <c r="M75" s="2">
        <v>6</v>
      </c>
      <c r="N75" s="2">
        <v>28</v>
      </c>
      <c r="O75" s="2">
        <v>0</v>
      </c>
      <c r="P75" s="2">
        <v>6</v>
      </c>
      <c r="Q75" s="2">
        <v>0</v>
      </c>
      <c r="R75" s="2">
        <v>9</v>
      </c>
      <c r="S75" s="2">
        <v>0</v>
      </c>
      <c r="T75" s="2">
        <v>15</v>
      </c>
      <c r="V75">
        <v>288</v>
      </c>
      <c r="W75" s="2">
        <v>104</v>
      </c>
      <c r="X75" s="2" t="s">
        <v>292</v>
      </c>
      <c r="Y75" s="2" t="s">
        <v>292</v>
      </c>
      <c r="Z75" s="2" t="s">
        <v>292</v>
      </c>
      <c r="AA75" s="2" t="s">
        <v>292</v>
      </c>
      <c r="AB75" s="2" t="s">
        <v>292</v>
      </c>
      <c r="AC75" s="2" t="s">
        <v>292</v>
      </c>
      <c r="AD75" s="2" t="s">
        <v>292</v>
      </c>
      <c r="AE75" s="2">
        <v>234</v>
      </c>
      <c r="AF75" s="2">
        <v>81.25</v>
      </c>
    </row>
    <row r="76" spans="1:32" x14ac:dyDescent="0.35">
      <c r="A76" s="2" t="s">
        <v>117</v>
      </c>
      <c r="B76" s="2" t="s">
        <v>118</v>
      </c>
      <c r="C76" s="2" t="s">
        <v>29</v>
      </c>
      <c r="D76" s="2">
        <v>2</v>
      </c>
      <c r="E76" s="2">
        <v>0.24</v>
      </c>
      <c r="F76" s="2">
        <v>2</v>
      </c>
      <c r="G76" s="2">
        <v>15</v>
      </c>
      <c r="H76" s="2">
        <v>2</v>
      </c>
      <c r="I76" s="2">
        <v>0</v>
      </c>
      <c r="J76" s="2">
        <v>0</v>
      </c>
      <c r="K76" s="2">
        <v>0</v>
      </c>
      <c r="L76" s="2">
        <v>6</v>
      </c>
      <c r="M76" s="2">
        <v>6</v>
      </c>
      <c r="N76" s="2">
        <v>12</v>
      </c>
      <c r="O76" s="2">
        <v>0</v>
      </c>
      <c r="P76" s="2">
        <v>3</v>
      </c>
      <c r="Q76" s="2">
        <v>0</v>
      </c>
      <c r="R76" s="2">
        <v>9</v>
      </c>
      <c r="S76" s="2">
        <v>3</v>
      </c>
      <c r="T76" s="2">
        <v>15</v>
      </c>
      <c r="V76">
        <v>266</v>
      </c>
      <c r="W76" s="2">
        <v>96</v>
      </c>
      <c r="X76" s="2" t="s">
        <v>292</v>
      </c>
      <c r="Y76" s="2" t="s">
        <v>292</v>
      </c>
      <c r="Z76" s="2" t="s">
        <v>292</v>
      </c>
      <c r="AA76" s="2" t="s">
        <v>292</v>
      </c>
      <c r="AB76" s="2" t="s">
        <v>292</v>
      </c>
      <c r="AC76" s="2" t="s">
        <v>292</v>
      </c>
      <c r="AD76" s="2" t="s">
        <v>292</v>
      </c>
      <c r="AE76" s="2">
        <v>180</v>
      </c>
      <c r="AF76" s="2">
        <v>67.669172932330824</v>
      </c>
    </row>
    <row r="77" spans="1:32" x14ac:dyDescent="0.35">
      <c r="A77" s="2" t="s">
        <v>119</v>
      </c>
      <c r="B77" s="2" t="s">
        <v>120</v>
      </c>
      <c r="C77" s="2" t="s">
        <v>31</v>
      </c>
      <c r="D77" s="2">
        <v>1</v>
      </c>
      <c r="E77" s="2">
        <v>7</v>
      </c>
      <c r="F77" s="2">
        <v>7</v>
      </c>
      <c r="G77" s="2">
        <v>0</v>
      </c>
      <c r="H77" s="2">
        <v>0</v>
      </c>
      <c r="I77" s="2">
        <v>6</v>
      </c>
      <c r="J77" s="2">
        <v>6</v>
      </c>
      <c r="K77" s="2">
        <v>0</v>
      </c>
      <c r="L77" s="2">
        <v>6</v>
      </c>
      <c r="M77" s="2">
        <v>6</v>
      </c>
      <c r="N77" s="2">
        <v>24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V77"/>
      <c r="X77" s="2" t="s">
        <v>292</v>
      </c>
      <c r="Y77" s="2" t="s">
        <v>292</v>
      </c>
      <c r="Z77" s="2" t="s">
        <v>292</v>
      </c>
      <c r="AA77" s="2" t="s">
        <v>292</v>
      </c>
      <c r="AB77" s="2" t="s">
        <v>292</v>
      </c>
      <c r="AC77" s="2" t="s">
        <v>292</v>
      </c>
      <c r="AD77" s="2" t="s">
        <v>292</v>
      </c>
      <c r="AE77" s="2">
        <v>0</v>
      </c>
    </row>
    <row r="78" spans="1:32" x14ac:dyDescent="0.35">
      <c r="A78" s="2" t="s">
        <v>119</v>
      </c>
      <c r="B78" s="2" t="s">
        <v>120</v>
      </c>
      <c r="C78" s="2" t="s">
        <v>29</v>
      </c>
      <c r="D78" s="2">
        <v>1</v>
      </c>
      <c r="E78" s="2">
        <v>0.18</v>
      </c>
      <c r="F78" s="2">
        <v>2</v>
      </c>
      <c r="G78" s="2">
        <v>0</v>
      </c>
      <c r="H78" s="2">
        <v>0</v>
      </c>
      <c r="I78" s="2">
        <v>4</v>
      </c>
      <c r="J78" s="2">
        <v>6</v>
      </c>
      <c r="K78" s="2">
        <v>0</v>
      </c>
      <c r="L78" s="2">
        <v>6</v>
      </c>
      <c r="M78" s="2">
        <v>6</v>
      </c>
      <c r="N78" s="2">
        <v>22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V78">
        <v>150</v>
      </c>
      <c r="W78" s="2">
        <v>72</v>
      </c>
      <c r="X78" s="2" t="s">
        <v>292</v>
      </c>
      <c r="Y78" s="2" t="s">
        <v>292</v>
      </c>
      <c r="Z78" s="2" t="s">
        <v>292</v>
      </c>
      <c r="AA78" s="2" t="s">
        <v>292</v>
      </c>
      <c r="AB78" s="2" t="s">
        <v>292</v>
      </c>
      <c r="AC78" s="2" t="s">
        <v>292</v>
      </c>
      <c r="AD78" s="2" t="s">
        <v>292</v>
      </c>
      <c r="AE78" s="2">
        <v>0</v>
      </c>
      <c r="AF78" s="2">
        <v>0</v>
      </c>
    </row>
    <row r="79" spans="1:32" x14ac:dyDescent="0.35">
      <c r="A79" s="2" t="s">
        <v>119</v>
      </c>
      <c r="B79" s="2" t="s">
        <v>120</v>
      </c>
      <c r="C79" s="2" t="s">
        <v>31</v>
      </c>
      <c r="D79" s="2">
        <v>3</v>
      </c>
      <c r="E79" s="2">
        <v>0.09</v>
      </c>
      <c r="F79" s="2">
        <v>2</v>
      </c>
      <c r="G79" s="2">
        <v>17</v>
      </c>
      <c r="H79" s="2">
        <v>1</v>
      </c>
      <c r="I79" s="2">
        <v>2</v>
      </c>
      <c r="J79" s="2">
        <v>0</v>
      </c>
      <c r="K79" s="2">
        <v>0</v>
      </c>
      <c r="L79" s="2">
        <v>6</v>
      </c>
      <c r="M79" s="2">
        <v>6</v>
      </c>
      <c r="N79" s="2">
        <v>14</v>
      </c>
      <c r="O79" s="2">
        <v>0</v>
      </c>
      <c r="P79" s="2">
        <v>6</v>
      </c>
      <c r="Q79" s="2">
        <v>0</v>
      </c>
      <c r="R79" s="2">
        <v>9</v>
      </c>
      <c r="S79" s="2">
        <v>0</v>
      </c>
      <c r="T79" s="2">
        <v>15</v>
      </c>
      <c r="V79"/>
      <c r="W79" s="2">
        <v>36</v>
      </c>
      <c r="X79" s="2" t="s">
        <v>292</v>
      </c>
      <c r="Y79" s="2" t="s">
        <v>292</v>
      </c>
      <c r="Z79" s="2" t="s">
        <v>292</v>
      </c>
      <c r="AA79" s="2" t="s">
        <v>292</v>
      </c>
      <c r="AB79" s="2" t="s">
        <v>292</v>
      </c>
      <c r="AC79" s="2" t="s">
        <v>292</v>
      </c>
      <c r="AD79" s="2" t="s">
        <v>292</v>
      </c>
      <c r="AE79" s="2">
        <v>76.5</v>
      </c>
    </row>
    <row r="80" spans="1:32" x14ac:dyDescent="0.35">
      <c r="A80" s="2" t="s">
        <v>119</v>
      </c>
      <c r="B80" s="2" t="s">
        <v>120</v>
      </c>
      <c r="C80" s="2" t="s">
        <v>31</v>
      </c>
      <c r="D80" s="2">
        <v>2</v>
      </c>
      <c r="E80" s="2">
        <v>0.24</v>
      </c>
      <c r="F80" s="2">
        <v>2</v>
      </c>
      <c r="G80" s="2">
        <v>24</v>
      </c>
      <c r="H80" s="2">
        <v>5</v>
      </c>
      <c r="I80" s="2">
        <v>2</v>
      </c>
      <c r="J80" s="2">
        <v>4</v>
      </c>
      <c r="K80" s="2">
        <v>0</v>
      </c>
      <c r="L80" s="2">
        <v>6</v>
      </c>
      <c r="M80" s="2">
        <v>6</v>
      </c>
      <c r="N80" s="2">
        <v>18</v>
      </c>
      <c r="O80" s="2">
        <v>0</v>
      </c>
      <c r="P80" s="2">
        <v>6</v>
      </c>
      <c r="Q80" s="2">
        <v>0</v>
      </c>
      <c r="R80" s="2">
        <v>9</v>
      </c>
      <c r="S80" s="2">
        <v>0</v>
      </c>
      <c r="T80" s="2">
        <v>15</v>
      </c>
      <c r="V80"/>
      <c r="W80" s="2">
        <v>96</v>
      </c>
      <c r="X80" s="2" t="s">
        <v>292</v>
      </c>
      <c r="Y80" s="2" t="s">
        <v>292</v>
      </c>
      <c r="Z80" s="2" t="s">
        <v>292</v>
      </c>
      <c r="AA80" s="2" t="s">
        <v>292</v>
      </c>
      <c r="AB80" s="2" t="s">
        <v>292</v>
      </c>
      <c r="AC80" s="2" t="s">
        <v>292</v>
      </c>
      <c r="AD80" s="2" t="s">
        <v>292</v>
      </c>
      <c r="AE80" s="2">
        <v>288</v>
      </c>
    </row>
    <row r="81" spans="1:32" x14ac:dyDescent="0.35">
      <c r="A81" s="2" t="s">
        <v>121</v>
      </c>
      <c r="B81" s="2" t="s">
        <v>122</v>
      </c>
      <c r="C81" s="2" t="s">
        <v>29</v>
      </c>
      <c r="D81" s="2">
        <v>1</v>
      </c>
      <c r="E81" s="2">
        <v>0.73</v>
      </c>
      <c r="F81" s="2">
        <v>3</v>
      </c>
      <c r="G81" s="2">
        <v>10</v>
      </c>
      <c r="H81" s="2">
        <v>5</v>
      </c>
      <c r="I81" s="2">
        <v>2</v>
      </c>
      <c r="J81" s="2">
        <v>0</v>
      </c>
      <c r="K81" s="2">
        <v>0</v>
      </c>
      <c r="L81" s="2">
        <v>6</v>
      </c>
      <c r="M81" s="2">
        <v>6</v>
      </c>
      <c r="N81" s="2">
        <v>14</v>
      </c>
      <c r="O81" s="2">
        <v>0</v>
      </c>
      <c r="P81" s="2">
        <v>0</v>
      </c>
      <c r="Q81" s="2">
        <v>0</v>
      </c>
      <c r="R81" s="2">
        <v>9</v>
      </c>
      <c r="S81" s="2">
        <v>0</v>
      </c>
      <c r="T81" s="2">
        <v>9</v>
      </c>
      <c r="V81">
        <v>460</v>
      </c>
      <c r="W81" s="2">
        <v>292</v>
      </c>
      <c r="X81" s="2" t="s">
        <v>292</v>
      </c>
      <c r="Y81" s="2" t="s">
        <v>292</v>
      </c>
      <c r="Z81" s="2" t="s">
        <v>292</v>
      </c>
      <c r="AA81" s="2" t="s">
        <v>292</v>
      </c>
      <c r="AB81" s="2" t="s">
        <v>292</v>
      </c>
      <c r="AC81" s="2" t="s">
        <v>292</v>
      </c>
      <c r="AD81" s="2" t="s">
        <v>292</v>
      </c>
      <c r="AE81" s="2">
        <v>243.33333333333334</v>
      </c>
      <c r="AF81" s="2">
        <v>52.898550724637687</v>
      </c>
    </row>
    <row r="82" spans="1:32" x14ac:dyDescent="0.35">
      <c r="A82" s="2" t="s">
        <v>123</v>
      </c>
      <c r="B82" s="2" t="s">
        <v>124</v>
      </c>
      <c r="C82" s="2" t="s">
        <v>29</v>
      </c>
      <c r="D82" s="2">
        <v>1</v>
      </c>
      <c r="E82" s="2">
        <v>0.48</v>
      </c>
      <c r="F82" s="2">
        <v>2</v>
      </c>
      <c r="G82" s="2">
        <v>20</v>
      </c>
      <c r="H82" s="2">
        <v>5</v>
      </c>
      <c r="I82" s="2">
        <v>6</v>
      </c>
      <c r="J82" s="2">
        <v>6</v>
      </c>
      <c r="K82" s="2">
        <v>4</v>
      </c>
      <c r="L82" s="2">
        <v>6</v>
      </c>
      <c r="M82" s="2">
        <v>4</v>
      </c>
      <c r="N82" s="2">
        <v>26</v>
      </c>
      <c r="O82" s="2">
        <v>6</v>
      </c>
      <c r="P82" s="2">
        <v>6</v>
      </c>
      <c r="Q82" s="2">
        <v>0</v>
      </c>
      <c r="R82" s="2">
        <v>9</v>
      </c>
      <c r="S82" s="2">
        <v>0</v>
      </c>
      <c r="T82" s="2">
        <v>21</v>
      </c>
      <c r="V82">
        <v>533</v>
      </c>
      <c r="W82" s="2">
        <v>271.90800000000002</v>
      </c>
      <c r="X82" s="2" t="s">
        <v>292</v>
      </c>
      <c r="Y82" s="2" t="s">
        <v>292</v>
      </c>
      <c r="Z82" s="2" t="s">
        <v>292</v>
      </c>
      <c r="AA82" s="2" t="s">
        <v>292</v>
      </c>
      <c r="AB82" s="2" t="s">
        <v>292</v>
      </c>
      <c r="AC82" s="2" t="s">
        <v>292</v>
      </c>
      <c r="AD82" s="2" t="s">
        <v>292</v>
      </c>
      <c r="AE82" s="2">
        <v>480</v>
      </c>
      <c r="AF82" s="2">
        <v>90.056285178236394</v>
      </c>
    </row>
    <row r="83" spans="1:32" x14ac:dyDescent="0.35">
      <c r="A83" s="2" t="s">
        <v>123</v>
      </c>
      <c r="B83" s="2" t="s">
        <v>124</v>
      </c>
      <c r="C83" s="2" t="s">
        <v>29</v>
      </c>
      <c r="D83" s="2">
        <v>2</v>
      </c>
      <c r="E83" s="2">
        <v>0.68100000000000005</v>
      </c>
      <c r="F83" s="2">
        <v>3</v>
      </c>
      <c r="G83" s="2">
        <v>3</v>
      </c>
      <c r="H83" s="2">
        <v>3</v>
      </c>
      <c r="I83" s="2">
        <v>4</v>
      </c>
      <c r="J83" s="2">
        <v>4</v>
      </c>
      <c r="K83" s="2">
        <v>0</v>
      </c>
      <c r="L83" s="2">
        <v>6</v>
      </c>
      <c r="M83" s="2">
        <v>4</v>
      </c>
      <c r="N83" s="2">
        <v>18</v>
      </c>
      <c r="O83" s="2">
        <v>0</v>
      </c>
      <c r="P83" s="2">
        <v>0</v>
      </c>
      <c r="Q83" s="2">
        <v>0</v>
      </c>
      <c r="R83" s="2">
        <v>9</v>
      </c>
      <c r="S83" s="2">
        <v>0</v>
      </c>
      <c r="T83" s="2">
        <v>9</v>
      </c>
      <c r="V83">
        <v>756</v>
      </c>
      <c r="W83" s="2">
        <v>137.68600000000001</v>
      </c>
      <c r="X83" s="2" t="s">
        <v>292</v>
      </c>
      <c r="Y83" s="2" t="s">
        <v>292</v>
      </c>
      <c r="Z83" s="2" t="s">
        <v>292</v>
      </c>
      <c r="AA83" s="2" t="s">
        <v>292</v>
      </c>
      <c r="AB83" s="2" t="s">
        <v>292</v>
      </c>
      <c r="AC83" s="2" t="s">
        <v>292</v>
      </c>
      <c r="AD83" s="2" t="s">
        <v>292</v>
      </c>
      <c r="AE83" s="2">
        <v>68.100000000000009</v>
      </c>
      <c r="AF83" s="2">
        <v>9.0079365079365097</v>
      </c>
    </row>
    <row r="84" spans="1:32" x14ac:dyDescent="0.35">
      <c r="A84" s="2" t="s">
        <v>125</v>
      </c>
      <c r="B84" s="2" t="s">
        <v>126</v>
      </c>
      <c r="C84" s="2" t="s">
        <v>29</v>
      </c>
      <c r="D84" s="2">
        <v>1</v>
      </c>
      <c r="E84" s="2">
        <v>1.31</v>
      </c>
      <c r="F84" s="2">
        <v>4</v>
      </c>
      <c r="G84" s="2">
        <v>28</v>
      </c>
      <c r="H84" s="2">
        <v>5</v>
      </c>
      <c r="I84" s="2">
        <v>6</v>
      </c>
      <c r="J84" s="2">
        <v>6</v>
      </c>
      <c r="K84" s="2">
        <v>6</v>
      </c>
      <c r="L84" s="2">
        <v>6</v>
      </c>
      <c r="M84" s="2">
        <v>6</v>
      </c>
      <c r="N84" s="2">
        <v>30</v>
      </c>
      <c r="O84" s="2">
        <v>0</v>
      </c>
      <c r="P84" s="2">
        <v>3</v>
      </c>
      <c r="Q84" s="2">
        <v>0</v>
      </c>
      <c r="R84" s="2">
        <v>9</v>
      </c>
      <c r="S84" s="2">
        <v>3</v>
      </c>
      <c r="T84" s="2">
        <v>15</v>
      </c>
      <c r="V84">
        <v>2183</v>
      </c>
      <c r="X84" s="2" t="s">
        <v>292</v>
      </c>
      <c r="Y84" s="2" t="s">
        <v>292</v>
      </c>
      <c r="Z84" s="2" t="s">
        <v>292</v>
      </c>
      <c r="AA84" s="2" t="s">
        <v>292</v>
      </c>
      <c r="AB84" s="2" t="s">
        <v>292</v>
      </c>
      <c r="AC84" s="2" t="s">
        <v>292</v>
      </c>
      <c r="AD84" s="2" t="s">
        <v>292</v>
      </c>
      <c r="AE84" s="2">
        <v>917</v>
      </c>
      <c r="AF84" s="2">
        <v>42.00641319285387</v>
      </c>
    </row>
    <row r="85" spans="1:32" x14ac:dyDescent="0.35">
      <c r="A85" s="2" t="s">
        <v>127</v>
      </c>
      <c r="B85" s="2" t="s">
        <v>129</v>
      </c>
      <c r="C85" s="2" t="s">
        <v>29</v>
      </c>
      <c r="D85" s="2">
        <v>1</v>
      </c>
      <c r="E85" s="2">
        <v>0.57999999999999996</v>
      </c>
      <c r="F85" s="2">
        <v>3</v>
      </c>
      <c r="G85" s="2">
        <v>12</v>
      </c>
      <c r="H85" s="2">
        <v>6</v>
      </c>
      <c r="I85" s="2">
        <v>6</v>
      </c>
      <c r="J85" s="2">
        <v>6</v>
      </c>
      <c r="K85" s="2">
        <v>4</v>
      </c>
      <c r="L85" s="2">
        <v>6</v>
      </c>
      <c r="M85" s="2">
        <v>6</v>
      </c>
      <c r="N85" s="2">
        <v>28</v>
      </c>
      <c r="O85" s="2">
        <v>0</v>
      </c>
      <c r="P85" s="2">
        <v>3</v>
      </c>
      <c r="Q85" s="2">
        <v>0</v>
      </c>
      <c r="R85" s="2">
        <v>9</v>
      </c>
      <c r="S85" s="2">
        <v>9</v>
      </c>
      <c r="T85" s="2">
        <v>21</v>
      </c>
      <c r="V85">
        <v>362</v>
      </c>
      <c r="W85" s="2">
        <v>114.88800000000001</v>
      </c>
      <c r="X85" s="2" t="s">
        <v>292</v>
      </c>
      <c r="Y85" s="2" t="s">
        <v>292</v>
      </c>
      <c r="Z85" s="2" t="s">
        <v>292</v>
      </c>
      <c r="AA85" s="2" t="s">
        <v>292</v>
      </c>
      <c r="AB85" s="2" t="s">
        <v>292</v>
      </c>
      <c r="AC85" s="2" t="s">
        <v>292</v>
      </c>
      <c r="AD85" s="2" t="s">
        <v>292</v>
      </c>
      <c r="AE85" s="2">
        <v>232</v>
      </c>
      <c r="AF85" s="2">
        <v>64.088397790055254</v>
      </c>
    </row>
    <row r="86" spans="1:32" x14ac:dyDescent="0.35">
      <c r="A86" s="2" t="s">
        <v>130</v>
      </c>
      <c r="B86" s="2" t="s">
        <v>132</v>
      </c>
      <c r="C86" s="2" t="s">
        <v>29</v>
      </c>
      <c r="D86" s="2">
        <v>1</v>
      </c>
      <c r="E86" s="2">
        <v>1.08</v>
      </c>
      <c r="F86" s="2">
        <v>4</v>
      </c>
      <c r="G86" s="2">
        <v>35</v>
      </c>
      <c r="H86" s="2">
        <v>13</v>
      </c>
      <c r="I86" s="2">
        <v>4</v>
      </c>
      <c r="J86" s="2">
        <v>4</v>
      </c>
      <c r="K86" s="2">
        <v>6</v>
      </c>
      <c r="L86" s="2">
        <v>6</v>
      </c>
      <c r="M86" s="2">
        <v>4</v>
      </c>
      <c r="N86" s="2">
        <v>24</v>
      </c>
      <c r="O86" s="2">
        <v>3</v>
      </c>
      <c r="P86" s="2">
        <v>6</v>
      </c>
      <c r="Q86" s="2">
        <v>0</v>
      </c>
      <c r="R86" s="2">
        <v>9</v>
      </c>
      <c r="S86" s="2">
        <v>6</v>
      </c>
      <c r="T86" s="2">
        <v>24</v>
      </c>
      <c r="V86">
        <v>1800</v>
      </c>
      <c r="W86" s="2">
        <v>324</v>
      </c>
      <c r="X86" s="2" t="s">
        <v>292</v>
      </c>
      <c r="Y86" s="2" t="s">
        <v>292</v>
      </c>
      <c r="Z86" s="2" t="s">
        <v>292</v>
      </c>
      <c r="AA86" s="2" t="s">
        <v>292</v>
      </c>
      <c r="AB86" s="2" t="s">
        <v>292</v>
      </c>
      <c r="AC86" s="2" t="s">
        <v>292</v>
      </c>
      <c r="AD86" s="2" t="s">
        <v>292</v>
      </c>
      <c r="AE86" s="2">
        <v>945</v>
      </c>
      <c r="AF86" s="2">
        <v>52.5</v>
      </c>
    </row>
    <row r="87" spans="1:32" x14ac:dyDescent="0.35">
      <c r="A87" s="2" t="s">
        <v>130</v>
      </c>
      <c r="B87" s="2" t="s">
        <v>132</v>
      </c>
      <c r="C87" s="2" t="s">
        <v>29</v>
      </c>
      <c r="D87" s="2">
        <v>2</v>
      </c>
      <c r="E87" s="2">
        <v>0.59</v>
      </c>
      <c r="F87" s="2">
        <v>3</v>
      </c>
      <c r="G87" s="2">
        <v>38</v>
      </c>
      <c r="H87" s="2">
        <v>9</v>
      </c>
      <c r="I87" s="2">
        <v>4</v>
      </c>
      <c r="J87" s="2">
        <v>6</v>
      </c>
      <c r="K87" s="2">
        <v>4</v>
      </c>
      <c r="L87" s="2">
        <v>6</v>
      </c>
      <c r="M87" s="2">
        <v>4</v>
      </c>
      <c r="N87" s="2">
        <v>24</v>
      </c>
      <c r="O87" s="2">
        <v>3</v>
      </c>
      <c r="P87" s="2">
        <v>6</v>
      </c>
      <c r="Q87" s="2">
        <v>0</v>
      </c>
      <c r="R87" s="2">
        <v>9</v>
      </c>
      <c r="S87" s="2">
        <v>9</v>
      </c>
      <c r="T87" s="2">
        <v>27</v>
      </c>
      <c r="V87">
        <v>369</v>
      </c>
      <c r="W87" s="2">
        <v>148.393</v>
      </c>
      <c r="X87" s="2" t="s">
        <v>292</v>
      </c>
      <c r="Y87" s="2" t="s">
        <v>292</v>
      </c>
      <c r="Z87" s="2" t="s">
        <v>292</v>
      </c>
      <c r="AA87" s="2" t="s">
        <v>292</v>
      </c>
      <c r="AB87" s="2" t="s">
        <v>292</v>
      </c>
      <c r="AC87" s="2" t="s">
        <v>292</v>
      </c>
      <c r="AD87" s="2" t="s">
        <v>292</v>
      </c>
      <c r="AE87" s="2">
        <v>747.33333333333337</v>
      </c>
      <c r="AF87" s="2">
        <v>202.52935862691962</v>
      </c>
    </row>
    <row r="88" spans="1:32" x14ac:dyDescent="0.35">
      <c r="A88" s="2" t="s">
        <v>133</v>
      </c>
      <c r="B88" s="2" t="s">
        <v>134</v>
      </c>
      <c r="C88" s="2" t="s">
        <v>29</v>
      </c>
      <c r="D88" s="2">
        <v>1</v>
      </c>
      <c r="E88" s="2">
        <v>0.222</v>
      </c>
      <c r="F88" s="2">
        <v>2</v>
      </c>
      <c r="G88" s="2">
        <v>14</v>
      </c>
      <c r="H88" s="2">
        <v>8</v>
      </c>
      <c r="I88" s="2">
        <v>6</v>
      </c>
      <c r="J88" s="2">
        <v>6</v>
      </c>
      <c r="K88" s="2">
        <v>0</v>
      </c>
      <c r="L88" s="2">
        <v>6</v>
      </c>
      <c r="M88" s="2">
        <v>4</v>
      </c>
      <c r="N88" s="2">
        <v>22</v>
      </c>
      <c r="O88" s="2">
        <v>0</v>
      </c>
      <c r="P88" s="2">
        <v>3</v>
      </c>
      <c r="Q88" s="2">
        <v>0</v>
      </c>
      <c r="R88" s="2">
        <v>9</v>
      </c>
      <c r="S88" s="2">
        <v>0</v>
      </c>
      <c r="T88" s="2">
        <v>12</v>
      </c>
      <c r="V88">
        <v>138</v>
      </c>
      <c r="W88" s="2">
        <v>136.61500000000001</v>
      </c>
      <c r="X88" s="2" t="s">
        <v>292</v>
      </c>
      <c r="Y88" s="2" t="s">
        <v>292</v>
      </c>
      <c r="Z88" s="2" t="s">
        <v>292</v>
      </c>
      <c r="AA88" s="2" t="s">
        <v>292</v>
      </c>
      <c r="AB88" s="2" t="s">
        <v>292</v>
      </c>
      <c r="AC88" s="2" t="s">
        <v>292</v>
      </c>
      <c r="AD88" s="2" t="s">
        <v>292</v>
      </c>
      <c r="AE88" s="2">
        <v>155.4</v>
      </c>
      <c r="AF88" s="2">
        <v>112.60869565217391</v>
      </c>
    </row>
    <row r="89" spans="1:32" x14ac:dyDescent="0.35">
      <c r="A89" s="2" t="s">
        <v>133</v>
      </c>
      <c r="B89" s="2" t="s">
        <v>134</v>
      </c>
      <c r="C89" s="2" t="s">
        <v>29</v>
      </c>
      <c r="D89" s="2">
        <v>3</v>
      </c>
      <c r="E89" s="2">
        <v>0.18</v>
      </c>
      <c r="F89" s="2">
        <v>2</v>
      </c>
      <c r="G89" s="2">
        <v>12</v>
      </c>
      <c r="H89" s="2">
        <v>8</v>
      </c>
      <c r="I89" s="2">
        <v>6</v>
      </c>
      <c r="J89" s="2">
        <v>6</v>
      </c>
      <c r="K89" s="2">
        <v>0</v>
      </c>
      <c r="L89" s="2">
        <v>6</v>
      </c>
      <c r="M89" s="2">
        <v>6</v>
      </c>
      <c r="N89" s="2">
        <v>24</v>
      </c>
      <c r="O89" s="2">
        <v>0</v>
      </c>
      <c r="P89" s="2">
        <v>3</v>
      </c>
      <c r="Q89" s="2">
        <v>0</v>
      </c>
      <c r="R89" s="2">
        <v>9</v>
      </c>
      <c r="S89" s="2">
        <v>0</v>
      </c>
      <c r="T89" s="2">
        <v>12</v>
      </c>
      <c r="V89">
        <v>300</v>
      </c>
      <c r="W89" s="2">
        <v>54.06</v>
      </c>
      <c r="X89" s="2" t="s">
        <v>292</v>
      </c>
      <c r="Y89" s="2" t="s">
        <v>292</v>
      </c>
      <c r="Z89" s="2" t="s">
        <v>292</v>
      </c>
      <c r="AA89" s="2" t="s">
        <v>292</v>
      </c>
      <c r="AB89" s="2" t="s">
        <v>292</v>
      </c>
      <c r="AC89" s="2" t="s">
        <v>292</v>
      </c>
      <c r="AD89" s="2" t="s">
        <v>292</v>
      </c>
      <c r="AE89" s="2">
        <v>108</v>
      </c>
      <c r="AF89" s="2">
        <v>36</v>
      </c>
    </row>
    <row r="90" spans="1:32" x14ac:dyDescent="0.35">
      <c r="A90" s="2" t="s">
        <v>133</v>
      </c>
      <c r="B90" s="2" t="s">
        <v>134</v>
      </c>
      <c r="C90" s="2" t="s">
        <v>29</v>
      </c>
      <c r="D90" s="2">
        <v>6</v>
      </c>
      <c r="E90" s="2">
        <v>0.36599999999999999</v>
      </c>
      <c r="F90" s="2">
        <v>2</v>
      </c>
      <c r="G90" s="2">
        <v>17</v>
      </c>
      <c r="H90" s="2">
        <v>7</v>
      </c>
      <c r="I90" s="2">
        <v>6</v>
      </c>
      <c r="J90" s="2">
        <v>6</v>
      </c>
      <c r="K90" s="2">
        <v>0</v>
      </c>
      <c r="L90" s="2">
        <v>6</v>
      </c>
      <c r="M90" s="2">
        <v>6</v>
      </c>
      <c r="N90" s="2">
        <v>24</v>
      </c>
      <c r="O90" s="2">
        <v>0</v>
      </c>
      <c r="P90" s="2">
        <v>6</v>
      </c>
      <c r="Q90" s="2">
        <v>0</v>
      </c>
      <c r="R90" s="2">
        <v>9</v>
      </c>
      <c r="S90" s="2">
        <v>0</v>
      </c>
      <c r="T90" s="2">
        <v>15</v>
      </c>
      <c r="V90">
        <v>305</v>
      </c>
      <c r="W90" s="2">
        <v>82.754999999999995</v>
      </c>
      <c r="X90" s="2" t="s">
        <v>292</v>
      </c>
      <c r="Y90" s="2" t="s">
        <v>292</v>
      </c>
      <c r="Z90" s="2" t="s">
        <v>292</v>
      </c>
      <c r="AA90" s="2" t="s">
        <v>292</v>
      </c>
      <c r="AB90" s="2" t="s">
        <v>292</v>
      </c>
      <c r="AC90" s="2" t="s">
        <v>292</v>
      </c>
      <c r="AD90" s="2" t="s">
        <v>292</v>
      </c>
      <c r="AE90" s="2">
        <v>311.10000000000002</v>
      </c>
      <c r="AF90" s="2">
        <v>102.00000000000001</v>
      </c>
    </row>
    <row r="91" spans="1:32" x14ac:dyDescent="0.35">
      <c r="A91" s="2" t="s">
        <v>133</v>
      </c>
      <c r="B91" s="2" t="s">
        <v>134</v>
      </c>
      <c r="C91" s="2" t="s">
        <v>29</v>
      </c>
      <c r="D91" s="2">
        <v>4</v>
      </c>
      <c r="E91" s="2">
        <v>3.3000000000000002E-2</v>
      </c>
      <c r="F91" s="2">
        <v>2</v>
      </c>
      <c r="G91" s="2">
        <v>10</v>
      </c>
      <c r="H91" s="2">
        <v>7</v>
      </c>
      <c r="I91" s="2">
        <v>6</v>
      </c>
      <c r="J91" s="2">
        <v>6</v>
      </c>
      <c r="K91" s="2">
        <v>0</v>
      </c>
      <c r="L91" s="2">
        <v>6</v>
      </c>
      <c r="M91" s="2">
        <v>4</v>
      </c>
      <c r="N91" s="2">
        <v>22</v>
      </c>
      <c r="O91" s="2">
        <v>0</v>
      </c>
      <c r="P91" s="2">
        <v>3</v>
      </c>
      <c r="Q91" s="2">
        <v>0</v>
      </c>
      <c r="R91" s="2">
        <v>9</v>
      </c>
      <c r="S91" s="2">
        <v>0</v>
      </c>
      <c r="T91" s="2">
        <v>12</v>
      </c>
      <c r="V91">
        <v>55</v>
      </c>
      <c r="W91" s="2">
        <v>75.296999999999997</v>
      </c>
      <c r="X91" s="2" t="s">
        <v>292</v>
      </c>
      <c r="Y91" s="2" t="s">
        <v>292</v>
      </c>
      <c r="Z91" s="2" t="s">
        <v>292</v>
      </c>
      <c r="AA91" s="2" t="s">
        <v>292</v>
      </c>
      <c r="AB91" s="2" t="s">
        <v>292</v>
      </c>
      <c r="AC91" s="2" t="s">
        <v>292</v>
      </c>
      <c r="AD91" s="2" t="s">
        <v>292</v>
      </c>
      <c r="AE91" s="2">
        <v>16.5</v>
      </c>
      <c r="AF91" s="2">
        <v>30</v>
      </c>
    </row>
    <row r="92" spans="1:32" x14ac:dyDescent="0.35">
      <c r="A92" s="2" t="s">
        <v>133</v>
      </c>
      <c r="B92" s="2" t="s">
        <v>134</v>
      </c>
      <c r="C92" s="2" t="s">
        <v>29</v>
      </c>
      <c r="D92" s="2">
        <v>5</v>
      </c>
      <c r="E92" s="2">
        <v>0.14199999999999999</v>
      </c>
      <c r="F92" s="2">
        <v>2</v>
      </c>
      <c r="G92" s="2">
        <v>6</v>
      </c>
      <c r="H92" s="2">
        <v>5</v>
      </c>
      <c r="I92" s="2">
        <v>6</v>
      </c>
      <c r="J92" s="2">
        <v>6</v>
      </c>
      <c r="K92" s="2">
        <v>0</v>
      </c>
      <c r="L92" s="2">
        <v>6</v>
      </c>
      <c r="M92" s="2">
        <v>4</v>
      </c>
      <c r="N92" s="2">
        <v>22</v>
      </c>
      <c r="O92" s="2">
        <v>0</v>
      </c>
      <c r="P92" s="2">
        <v>0</v>
      </c>
      <c r="Q92" s="2">
        <v>0</v>
      </c>
      <c r="R92" s="2">
        <v>9</v>
      </c>
      <c r="S92" s="2">
        <v>0</v>
      </c>
      <c r="T92" s="2">
        <v>9</v>
      </c>
      <c r="V92">
        <v>157</v>
      </c>
      <c r="W92" s="2">
        <v>58.536000000000001</v>
      </c>
      <c r="X92" s="2" t="s">
        <v>292</v>
      </c>
      <c r="Y92" s="2" t="s">
        <v>292</v>
      </c>
      <c r="Z92" s="2" t="s">
        <v>292</v>
      </c>
      <c r="AA92" s="2" t="s">
        <v>292</v>
      </c>
      <c r="AB92" s="2" t="s">
        <v>292</v>
      </c>
      <c r="AC92" s="2" t="s">
        <v>292</v>
      </c>
      <c r="AD92" s="2" t="s">
        <v>292</v>
      </c>
      <c r="AE92" s="2">
        <v>42.599999999999994</v>
      </c>
      <c r="AF92" s="2">
        <v>27.133757961783434</v>
      </c>
    </row>
    <row r="93" spans="1:32" x14ac:dyDescent="0.35">
      <c r="A93" s="2" t="s">
        <v>133</v>
      </c>
      <c r="B93" s="2" t="s">
        <v>134</v>
      </c>
      <c r="C93" s="2" t="s">
        <v>29</v>
      </c>
      <c r="D93" s="2">
        <v>2</v>
      </c>
      <c r="E93" s="2">
        <v>0.14899999999999999</v>
      </c>
      <c r="F93" s="2">
        <v>2</v>
      </c>
      <c r="G93" s="2">
        <v>15</v>
      </c>
      <c r="H93" s="2">
        <v>10</v>
      </c>
      <c r="I93" s="2">
        <v>6</v>
      </c>
      <c r="J93" s="2">
        <v>6</v>
      </c>
      <c r="K93" s="2">
        <v>0</v>
      </c>
      <c r="L93" s="2">
        <v>6</v>
      </c>
      <c r="M93" s="2">
        <v>4</v>
      </c>
      <c r="N93" s="2">
        <v>22</v>
      </c>
      <c r="O93" s="2">
        <v>0</v>
      </c>
      <c r="P93" s="2">
        <v>3</v>
      </c>
      <c r="Q93" s="2">
        <v>0</v>
      </c>
      <c r="R93" s="2">
        <v>9</v>
      </c>
      <c r="S93" s="2">
        <v>0</v>
      </c>
      <c r="T93" s="2">
        <v>12</v>
      </c>
      <c r="V93">
        <v>164</v>
      </c>
      <c r="W93" s="2">
        <v>76.536000000000001</v>
      </c>
      <c r="X93" s="2" t="s">
        <v>292</v>
      </c>
      <c r="Y93" s="2" t="s">
        <v>292</v>
      </c>
      <c r="Z93" s="2" t="s">
        <v>292</v>
      </c>
      <c r="AA93" s="2" t="s">
        <v>292</v>
      </c>
      <c r="AB93" s="2" t="s">
        <v>292</v>
      </c>
      <c r="AC93" s="2" t="s">
        <v>292</v>
      </c>
      <c r="AD93" s="2" t="s">
        <v>292</v>
      </c>
      <c r="AE93" s="2">
        <v>111.75</v>
      </c>
      <c r="AF93" s="2">
        <v>68.140243902439025</v>
      </c>
    </row>
    <row r="94" spans="1:32" x14ac:dyDescent="0.35">
      <c r="A94" s="2" t="s">
        <v>135</v>
      </c>
      <c r="B94" s="2" t="s">
        <v>136</v>
      </c>
      <c r="C94" s="2" t="s">
        <v>31</v>
      </c>
      <c r="D94" s="2">
        <v>1</v>
      </c>
      <c r="E94" s="2">
        <v>1.1299999999999999</v>
      </c>
      <c r="F94" s="2">
        <v>4</v>
      </c>
      <c r="G94" s="2">
        <v>77</v>
      </c>
      <c r="H94" s="2">
        <v>4</v>
      </c>
      <c r="I94" s="2">
        <v>6</v>
      </c>
      <c r="J94" s="2">
        <v>6</v>
      </c>
      <c r="K94" s="2">
        <v>2</v>
      </c>
      <c r="L94" s="2">
        <v>6</v>
      </c>
      <c r="M94" s="2">
        <v>6</v>
      </c>
      <c r="N94" s="2">
        <v>26</v>
      </c>
      <c r="O94" s="2">
        <v>6</v>
      </c>
      <c r="P94" s="2">
        <v>9</v>
      </c>
      <c r="Q94" s="2">
        <v>0</v>
      </c>
      <c r="R94" s="2">
        <v>9</v>
      </c>
      <c r="S94" s="2">
        <v>0</v>
      </c>
      <c r="T94" s="2">
        <v>24</v>
      </c>
      <c r="V94"/>
      <c r="W94" s="2">
        <v>168.92</v>
      </c>
      <c r="X94" s="2" t="s">
        <v>292</v>
      </c>
      <c r="Y94" s="2" t="s">
        <v>292</v>
      </c>
      <c r="Z94" s="2" t="s">
        <v>292</v>
      </c>
      <c r="AA94" s="2" t="s">
        <v>292</v>
      </c>
      <c r="AB94" s="2" t="s">
        <v>292</v>
      </c>
      <c r="AC94" s="2" t="s">
        <v>292</v>
      </c>
      <c r="AD94" s="2" t="s">
        <v>292</v>
      </c>
      <c r="AE94" s="2">
        <v>2175.2499999999995</v>
      </c>
    </row>
    <row r="95" spans="1:32" x14ac:dyDescent="0.35">
      <c r="A95" s="2" t="s">
        <v>135</v>
      </c>
      <c r="B95" s="2" t="s">
        <v>136</v>
      </c>
      <c r="C95" s="2" t="s">
        <v>29</v>
      </c>
      <c r="D95" s="2">
        <v>1</v>
      </c>
      <c r="E95" s="2">
        <v>1.38</v>
      </c>
      <c r="F95" s="2">
        <v>4</v>
      </c>
      <c r="G95" s="2">
        <v>11</v>
      </c>
      <c r="H95" s="2">
        <v>5</v>
      </c>
      <c r="I95" s="2">
        <v>6</v>
      </c>
      <c r="J95" s="2">
        <v>6</v>
      </c>
      <c r="K95" s="2">
        <v>0</v>
      </c>
      <c r="L95" s="2">
        <v>6</v>
      </c>
      <c r="M95" s="2">
        <v>6</v>
      </c>
      <c r="N95" s="2">
        <v>24</v>
      </c>
      <c r="O95" s="2">
        <v>0</v>
      </c>
      <c r="P95" s="2">
        <v>0</v>
      </c>
      <c r="Q95" s="2">
        <v>0</v>
      </c>
      <c r="R95" s="2">
        <v>9</v>
      </c>
      <c r="S95" s="2">
        <v>0</v>
      </c>
      <c r="T95" s="2">
        <v>9</v>
      </c>
      <c r="V95">
        <v>2300</v>
      </c>
      <c r="W95" s="2">
        <v>114.714</v>
      </c>
      <c r="X95" s="2" t="s">
        <v>292</v>
      </c>
      <c r="Y95" s="2" t="s">
        <v>292</v>
      </c>
      <c r="Z95" s="2" t="s">
        <v>292</v>
      </c>
      <c r="AA95" s="2" t="s">
        <v>292</v>
      </c>
      <c r="AB95" s="2" t="s">
        <v>292</v>
      </c>
      <c r="AC95" s="2" t="s">
        <v>292</v>
      </c>
      <c r="AD95" s="2" t="s">
        <v>292</v>
      </c>
      <c r="AE95" s="2">
        <v>379.49999999999994</v>
      </c>
      <c r="AF95" s="2">
        <v>16.499999999999996</v>
      </c>
    </row>
    <row r="96" spans="1:32" x14ac:dyDescent="0.35">
      <c r="A96" s="2" t="s">
        <v>137</v>
      </c>
      <c r="B96" s="2" t="s">
        <v>138</v>
      </c>
      <c r="C96" s="2" t="s">
        <v>33</v>
      </c>
      <c r="D96" s="2">
        <v>1</v>
      </c>
      <c r="E96" s="2">
        <v>3</v>
      </c>
      <c r="F96" s="2">
        <v>5</v>
      </c>
      <c r="G96" s="2">
        <v>9</v>
      </c>
      <c r="H96" s="2">
        <v>6</v>
      </c>
      <c r="I96" s="2">
        <v>6</v>
      </c>
      <c r="J96" s="2">
        <v>6</v>
      </c>
      <c r="K96" s="2">
        <v>0</v>
      </c>
      <c r="L96" s="2">
        <v>6</v>
      </c>
      <c r="M96" s="2">
        <v>6</v>
      </c>
      <c r="N96" s="2">
        <v>24</v>
      </c>
      <c r="O96" s="2">
        <v>0</v>
      </c>
      <c r="P96" s="2">
        <v>0</v>
      </c>
      <c r="Q96" s="2">
        <v>0</v>
      </c>
      <c r="R96" s="2">
        <v>9</v>
      </c>
      <c r="S96" s="2">
        <v>3</v>
      </c>
      <c r="T96" s="2">
        <v>12</v>
      </c>
      <c r="V96">
        <v>3240</v>
      </c>
      <c r="X96" s="2" t="s">
        <v>292</v>
      </c>
      <c r="Y96" s="2" t="s">
        <v>292</v>
      </c>
      <c r="Z96" s="2" t="s">
        <v>292</v>
      </c>
      <c r="AA96" s="2" t="s">
        <v>292</v>
      </c>
      <c r="AB96" s="2" t="s">
        <v>292</v>
      </c>
      <c r="AC96" s="2" t="s">
        <v>292</v>
      </c>
      <c r="AD96" s="2" t="s">
        <v>292</v>
      </c>
      <c r="AE96" s="2">
        <v>540</v>
      </c>
      <c r="AF96" s="2">
        <v>16.666666666666668</v>
      </c>
    </row>
    <row r="97" spans="1:32" x14ac:dyDescent="0.35">
      <c r="A97" s="2" t="s">
        <v>137</v>
      </c>
      <c r="B97" s="2" t="s">
        <v>138</v>
      </c>
      <c r="C97" s="2" t="s">
        <v>29</v>
      </c>
      <c r="D97" s="2">
        <v>1</v>
      </c>
      <c r="E97" s="2">
        <v>0.4</v>
      </c>
      <c r="F97" s="2">
        <v>2</v>
      </c>
      <c r="G97" s="2">
        <v>17</v>
      </c>
      <c r="H97" s="2">
        <v>6</v>
      </c>
      <c r="I97" s="2">
        <v>6</v>
      </c>
      <c r="J97" s="2">
        <v>6</v>
      </c>
      <c r="K97" s="2">
        <v>0</v>
      </c>
      <c r="L97" s="2">
        <v>6</v>
      </c>
      <c r="M97" s="2">
        <v>6</v>
      </c>
      <c r="N97" s="2">
        <v>24</v>
      </c>
      <c r="O97" s="2">
        <v>6</v>
      </c>
      <c r="P97" s="2">
        <v>6</v>
      </c>
      <c r="Q97" s="2">
        <v>0</v>
      </c>
      <c r="R97" s="2">
        <v>9</v>
      </c>
      <c r="S97" s="2">
        <v>3</v>
      </c>
      <c r="T97" s="2">
        <v>24</v>
      </c>
      <c r="V97">
        <v>666</v>
      </c>
      <c r="X97" s="2" t="s">
        <v>292</v>
      </c>
      <c r="Y97" s="2" t="s">
        <v>292</v>
      </c>
      <c r="Z97" s="2" t="s">
        <v>292</v>
      </c>
      <c r="AA97" s="2" t="s">
        <v>292</v>
      </c>
      <c r="AB97" s="2" t="s">
        <v>292</v>
      </c>
      <c r="AC97" s="2" t="s">
        <v>292</v>
      </c>
      <c r="AD97" s="2" t="s">
        <v>292</v>
      </c>
      <c r="AE97" s="2">
        <v>340</v>
      </c>
      <c r="AF97" s="2">
        <v>51.051051051051054</v>
      </c>
    </row>
    <row r="98" spans="1:32" x14ac:dyDescent="0.35">
      <c r="A98" s="2" t="s">
        <v>137</v>
      </c>
      <c r="B98" s="2" t="s">
        <v>138</v>
      </c>
      <c r="C98" s="2" t="s">
        <v>33</v>
      </c>
      <c r="D98" s="2">
        <v>2</v>
      </c>
      <c r="E98" s="2">
        <v>0.95</v>
      </c>
      <c r="F98" s="2">
        <v>3</v>
      </c>
      <c r="G98" s="2">
        <v>12</v>
      </c>
      <c r="H98" s="2">
        <v>3</v>
      </c>
      <c r="I98" s="2">
        <v>6</v>
      </c>
      <c r="J98" s="2">
        <v>6</v>
      </c>
      <c r="K98" s="2">
        <v>0</v>
      </c>
      <c r="L98" s="2">
        <v>6</v>
      </c>
      <c r="M98" s="2">
        <v>6</v>
      </c>
      <c r="N98" s="2">
        <v>24</v>
      </c>
      <c r="O98" s="2">
        <v>0</v>
      </c>
      <c r="P98" s="2">
        <v>3</v>
      </c>
      <c r="Q98" s="2">
        <v>0</v>
      </c>
      <c r="R98" s="2">
        <v>9</v>
      </c>
      <c r="S98" s="2">
        <v>3</v>
      </c>
      <c r="T98" s="2">
        <v>15</v>
      </c>
      <c r="V98">
        <v>1026</v>
      </c>
      <c r="X98" s="2" t="s">
        <v>292</v>
      </c>
      <c r="Y98" s="2" t="s">
        <v>292</v>
      </c>
      <c r="Z98" s="2" t="s">
        <v>292</v>
      </c>
      <c r="AA98" s="2" t="s">
        <v>292</v>
      </c>
      <c r="AB98" s="2" t="s">
        <v>292</v>
      </c>
      <c r="AC98" s="2" t="s">
        <v>292</v>
      </c>
      <c r="AD98" s="2" t="s">
        <v>292</v>
      </c>
      <c r="AE98" s="2">
        <v>380</v>
      </c>
      <c r="AF98" s="2">
        <v>37.037037037037038</v>
      </c>
    </row>
    <row r="99" spans="1:32" x14ac:dyDescent="0.35">
      <c r="A99" s="2" t="s">
        <v>139</v>
      </c>
      <c r="B99" s="2" t="s">
        <v>140</v>
      </c>
      <c r="C99" s="2" t="s">
        <v>29</v>
      </c>
      <c r="D99" s="2">
        <v>1</v>
      </c>
      <c r="E99" s="2">
        <v>0.99</v>
      </c>
      <c r="F99" s="2">
        <v>3</v>
      </c>
      <c r="G99" s="2">
        <v>11</v>
      </c>
      <c r="H99" s="2">
        <v>6</v>
      </c>
      <c r="I99" s="2">
        <v>0</v>
      </c>
      <c r="J99" s="2">
        <v>0</v>
      </c>
      <c r="K99" s="2">
        <v>2</v>
      </c>
      <c r="L99" s="2">
        <v>6</v>
      </c>
      <c r="M99" s="2">
        <v>4</v>
      </c>
      <c r="N99" s="2">
        <v>12</v>
      </c>
      <c r="O99" s="2">
        <v>0</v>
      </c>
      <c r="P99" s="2">
        <v>3</v>
      </c>
      <c r="Q99" s="2">
        <v>0</v>
      </c>
      <c r="R99" s="2">
        <v>9</v>
      </c>
      <c r="S99" s="2">
        <v>0</v>
      </c>
      <c r="T99" s="2">
        <v>12</v>
      </c>
      <c r="V99">
        <v>1650</v>
      </c>
      <c r="W99" s="2">
        <v>396</v>
      </c>
      <c r="X99" s="2" t="s">
        <v>292</v>
      </c>
      <c r="Y99" s="2" t="s">
        <v>292</v>
      </c>
      <c r="Z99" s="2" t="s">
        <v>292</v>
      </c>
      <c r="AA99" s="2" t="s">
        <v>292</v>
      </c>
      <c r="AB99" s="2" t="s">
        <v>292</v>
      </c>
      <c r="AC99" s="2" t="s">
        <v>292</v>
      </c>
      <c r="AD99" s="2" t="s">
        <v>292</v>
      </c>
      <c r="AE99" s="2">
        <v>363</v>
      </c>
      <c r="AF99" s="2">
        <v>22</v>
      </c>
    </row>
    <row r="100" spans="1:32" x14ac:dyDescent="0.35">
      <c r="A100" s="2" t="s">
        <v>142</v>
      </c>
      <c r="B100" s="2" t="s">
        <v>144</v>
      </c>
      <c r="C100" s="2" t="s">
        <v>29</v>
      </c>
      <c r="D100" s="2">
        <v>1</v>
      </c>
      <c r="E100" s="2">
        <v>0.73</v>
      </c>
      <c r="F100" s="2">
        <v>3</v>
      </c>
      <c r="G100" s="2">
        <v>22</v>
      </c>
      <c r="H100" s="2">
        <v>7</v>
      </c>
      <c r="I100" s="2">
        <v>6</v>
      </c>
      <c r="J100" s="2">
        <v>6</v>
      </c>
      <c r="K100" s="2">
        <v>4</v>
      </c>
      <c r="L100" s="2">
        <v>6</v>
      </c>
      <c r="M100" s="2">
        <v>4</v>
      </c>
      <c r="N100" s="2">
        <v>26</v>
      </c>
      <c r="O100" s="2">
        <v>3</v>
      </c>
      <c r="P100" s="2">
        <v>3</v>
      </c>
      <c r="Q100" s="2">
        <v>0</v>
      </c>
      <c r="R100" s="2">
        <v>9</v>
      </c>
      <c r="S100" s="2">
        <v>6</v>
      </c>
      <c r="T100" s="2">
        <v>21</v>
      </c>
      <c r="V100">
        <v>202</v>
      </c>
      <c r="X100" s="2" t="s">
        <v>292</v>
      </c>
      <c r="Y100" s="2" t="s">
        <v>292</v>
      </c>
      <c r="Z100" s="2" t="s">
        <v>292</v>
      </c>
      <c r="AA100" s="2" t="s">
        <v>292</v>
      </c>
      <c r="AB100" s="2" t="s">
        <v>292</v>
      </c>
      <c r="AC100" s="2" t="s">
        <v>292</v>
      </c>
      <c r="AD100" s="2" t="s">
        <v>292</v>
      </c>
      <c r="AE100" s="2">
        <v>535.33333333333337</v>
      </c>
      <c r="AF100" s="2">
        <v>265.01650165016503</v>
      </c>
    </row>
    <row r="101" spans="1:32" x14ac:dyDescent="0.35">
      <c r="A101" s="2" t="s">
        <v>142</v>
      </c>
      <c r="B101" s="2" t="s">
        <v>144</v>
      </c>
      <c r="C101" s="2" t="s">
        <v>29</v>
      </c>
      <c r="D101" s="2">
        <v>2</v>
      </c>
      <c r="E101" s="2">
        <v>1.06</v>
      </c>
      <c r="F101" s="2">
        <v>4</v>
      </c>
      <c r="G101" s="2">
        <v>121</v>
      </c>
      <c r="H101" s="2">
        <v>14</v>
      </c>
      <c r="I101" s="2">
        <v>6</v>
      </c>
      <c r="J101" s="2">
        <v>6</v>
      </c>
      <c r="K101" s="2">
        <v>6</v>
      </c>
      <c r="L101" s="2">
        <v>6</v>
      </c>
      <c r="M101" s="2">
        <v>4</v>
      </c>
      <c r="N101" s="2">
        <v>28</v>
      </c>
      <c r="O101" s="2">
        <v>3</v>
      </c>
      <c r="P101" s="2">
        <v>9</v>
      </c>
      <c r="Q101" s="2">
        <v>0</v>
      </c>
      <c r="R101" s="2">
        <v>9</v>
      </c>
      <c r="S101" s="2">
        <v>6</v>
      </c>
      <c r="T101" s="2">
        <v>27</v>
      </c>
      <c r="V101">
        <v>353</v>
      </c>
      <c r="X101" s="2" t="s">
        <v>292</v>
      </c>
      <c r="Y101" s="2" t="s">
        <v>292</v>
      </c>
      <c r="Z101" s="2" t="s">
        <v>292</v>
      </c>
      <c r="AA101" s="2" t="s">
        <v>292</v>
      </c>
      <c r="AB101" s="2" t="s">
        <v>292</v>
      </c>
      <c r="AC101" s="2" t="s">
        <v>292</v>
      </c>
      <c r="AD101" s="2" t="s">
        <v>292</v>
      </c>
      <c r="AE101" s="2">
        <v>3206.5</v>
      </c>
      <c r="AF101" s="2">
        <v>908.35694050991503</v>
      </c>
    </row>
    <row r="102" spans="1:32" x14ac:dyDescent="0.35">
      <c r="A102" s="2" t="s">
        <v>145</v>
      </c>
      <c r="B102" s="2" t="s">
        <v>147</v>
      </c>
      <c r="C102" s="2" t="s">
        <v>31</v>
      </c>
      <c r="D102" s="2">
        <v>1</v>
      </c>
      <c r="E102" s="2">
        <v>0.72</v>
      </c>
      <c r="F102" s="2">
        <v>3</v>
      </c>
      <c r="G102" s="2">
        <v>98</v>
      </c>
      <c r="H102" s="2">
        <v>9</v>
      </c>
      <c r="I102" s="2">
        <v>6</v>
      </c>
      <c r="J102" s="2">
        <v>6</v>
      </c>
      <c r="K102" s="2">
        <v>4</v>
      </c>
      <c r="L102" s="2">
        <v>6</v>
      </c>
      <c r="M102" s="2">
        <v>6</v>
      </c>
      <c r="N102" s="2">
        <v>28</v>
      </c>
      <c r="O102" s="2">
        <v>9</v>
      </c>
      <c r="P102" s="2">
        <v>9</v>
      </c>
      <c r="Q102" s="2">
        <v>0</v>
      </c>
      <c r="R102" s="2">
        <v>9</v>
      </c>
      <c r="S102" s="2">
        <v>0</v>
      </c>
      <c r="T102" s="2">
        <v>27</v>
      </c>
      <c r="V102"/>
      <c r="X102" s="2" t="s">
        <v>292</v>
      </c>
      <c r="Y102" s="2" t="s">
        <v>292</v>
      </c>
      <c r="Z102" s="2" t="s">
        <v>292</v>
      </c>
      <c r="AA102" s="2" t="s">
        <v>292</v>
      </c>
      <c r="AB102" s="2" t="s">
        <v>292</v>
      </c>
      <c r="AC102" s="2" t="s">
        <v>292</v>
      </c>
      <c r="AD102" s="2" t="s">
        <v>292</v>
      </c>
      <c r="AE102" s="2">
        <v>2352</v>
      </c>
    </row>
    <row r="103" spans="1:32" x14ac:dyDescent="0.35">
      <c r="A103" s="2" t="s">
        <v>145</v>
      </c>
      <c r="B103" s="2" t="s">
        <v>147</v>
      </c>
      <c r="C103" s="2" t="s">
        <v>29</v>
      </c>
      <c r="D103" s="2">
        <v>1</v>
      </c>
      <c r="E103" s="2">
        <v>0.66</v>
      </c>
      <c r="F103" s="2">
        <v>3</v>
      </c>
      <c r="G103" s="2">
        <v>31</v>
      </c>
      <c r="H103" s="2">
        <v>13</v>
      </c>
      <c r="I103" s="2">
        <v>6</v>
      </c>
      <c r="J103" s="2">
        <v>6</v>
      </c>
      <c r="K103" s="2">
        <v>4</v>
      </c>
      <c r="L103" s="2">
        <v>6</v>
      </c>
      <c r="M103" s="2">
        <v>6</v>
      </c>
      <c r="N103" s="2">
        <v>28</v>
      </c>
      <c r="O103" s="2">
        <v>3</v>
      </c>
      <c r="P103" s="2">
        <v>6</v>
      </c>
      <c r="Q103" s="2">
        <v>0</v>
      </c>
      <c r="R103" s="2">
        <v>9</v>
      </c>
      <c r="S103" s="2">
        <v>0</v>
      </c>
      <c r="T103" s="2">
        <v>18</v>
      </c>
      <c r="V103">
        <v>550</v>
      </c>
      <c r="X103" s="2" t="s">
        <v>292</v>
      </c>
      <c r="Y103" s="2" t="s">
        <v>292</v>
      </c>
      <c r="Z103" s="2" t="s">
        <v>292</v>
      </c>
      <c r="AA103" s="2" t="s">
        <v>292</v>
      </c>
      <c r="AB103" s="2" t="s">
        <v>292</v>
      </c>
      <c r="AC103" s="2" t="s">
        <v>292</v>
      </c>
      <c r="AD103" s="2" t="s">
        <v>292</v>
      </c>
      <c r="AE103" s="2">
        <v>682</v>
      </c>
      <c r="AF103" s="2">
        <v>124</v>
      </c>
    </row>
    <row r="104" spans="1:32" x14ac:dyDescent="0.35">
      <c r="A104" s="2" t="s">
        <v>148</v>
      </c>
      <c r="B104" s="2" t="s">
        <v>149</v>
      </c>
      <c r="C104" s="2" t="s">
        <v>29</v>
      </c>
      <c r="D104" s="2">
        <v>1</v>
      </c>
      <c r="E104" s="2">
        <v>0.12</v>
      </c>
      <c r="F104" s="2">
        <v>2</v>
      </c>
      <c r="G104" s="2">
        <v>0</v>
      </c>
      <c r="H104" s="2">
        <v>0</v>
      </c>
      <c r="I104" s="2">
        <v>0</v>
      </c>
      <c r="J104" s="2">
        <v>4</v>
      </c>
      <c r="K104" s="2">
        <v>6</v>
      </c>
      <c r="L104" s="2">
        <v>6</v>
      </c>
      <c r="M104" s="2">
        <v>6</v>
      </c>
      <c r="N104" s="2">
        <v>22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V104">
        <v>83</v>
      </c>
      <c r="W104" s="2">
        <v>48</v>
      </c>
      <c r="X104" s="2" t="s">
        <v>292</v>
      </c>
      <c r="Y104" s="2" t="s">
        <v>292</v>
      </c>
      <c r="Z104" s="2" t="s">
        <v>292</v>
      </c>
      <c r="AA104" s="2" t="s">
        <v>292</v>
      </c>
      <c r="AB104" s="2" t="s">
        <v>292</v>
      </c>
      <c r="AC104" s="2" t="s">
        <v>292</v>
      </c>
      <c r="AD104" s="2" t="s">
        <v>292</v>
      </c>
      <c r="AE104" s="2">
        <v>0</v>
      </c>
      <c r="AF104" s="2">
        <v>0</v>
      </c>
    </row>
    <row r="105" spans="1:32" x14ac:dyDescent="0.35">
      <c r="A105" s="2" t="s">
        <v>148</v>
      </c>
      <c r="B105" s="2" t="s">
        <v>149</v>
      </c>
      <c r="C105" s="2" t="s">
        <v>31</v>
      </c>
      <c r="D105" s="2">
        <v>1</v>
      </c>
      <c r="E105" s="2">
        <v>0.27</v>
      </c>
      <c r="F105" s="2">
        <v>2</v>
      </c>
      <c r="G105" s="2">
        <v>49</v>
      </c>
      <c r="H105" s="2">
        <v>20</v>
      </c>
      <c r="I105" s="2">
        <v>2</v>
      </c>
      <c r="J105" s="2">
        <v>6</v>
      </c>
      <c r="K105" s="2">
        <v>4</v>
      </c>
      <c r="L105" s="2">
        <v>6</v>
      </c>
      <c r="M105" s="2">
        <v>4</v>
      </c>
      <c r="N105" s="2">
        <v>22</v>
      </c>
      <c r="O105" s="2">
        <v>9</v>
      </c>
      <c r="P105" s="2">
        <v>9</v>
      </c>
      <c r="Q105" s="2">
        <v>3</v>
      </c>
      <c r="R105" s="2">
        <v>9</v>
      </c>
      <c r="S105" s="2">
        <v>0</v>
      </c>
      <c r="T105" s="2">
        <v>30</v>
      </c>
      <c r="V105"/>
      <c r="X105" s="2" t="s">
        <v>292</v>
      </c>
      <c r="Y105" s="2" t="s">
        <v>292</v>
      </c>
      <c r="Z105" s="2" t="s">
        <v>292</v>
      </c>
      <c r="AA105" s="2" t="s">
        <v>292</v>
      </c>
      <c r="AB105" s="2" t="s">
        <v>292</v>
      </c>
      <c r="AC105" s="2" t="s">
        <v>292</v>
      </c>
      <c r="AD105" s="2" t="s">
        <v>292</v>
      </c>
      <c r="AE105" s="2">
        <v>661.5</v>
      </c>
    </row>
    <row r="106" spans="1:32" x14ac:dyDescent="0.35">
      <c r="A106" s="2" t="s">
        <v>148</v>
      </c>
      <c r="B106" s="2" t="s">
        <v>149</v>
      </c>
      <c r="C106" s="2" t="s">
        <v>29</v>
      </c>
      <c r="D106" s="2">
        <v>2</v>
      </c>
      <c r="E106" s="2">
        <v>0.6</v>
      </c>
      <c r="F106" s="2">
        <v>3</v>
      </c>
      <c r="G106" s="2">
        <v>7</v>
      </c>
      <c r="H106" s="2">
        <v>3</v>
      </c>
      <c r="I106" s="2">
        <v>6</v>
      </c>
      <c r="J106" s="2">
        <v>4</v>
      </c>
      <c r="K106" s="2">
        <v>6</v>
      </c>
      <c r="L106" s="2">
        <v>6</v>
      </c>
      <c r="M106" s="2">
        <v>6</v>
      </c>
      <c r="N106" s="2">
        <v>28</v>
      </c>
      <c r="O106" s="2">
        <v>0</v>
      </c>
      <c r="P106" s="2">
        <v>0</v>
      </c>
      <c r="Q106" s="2">
        <v>0</v>
      </c>
      <c r="R106" s="2">
        <v>9</v>
      </c>
      <c r="S106" s="2">
        <v>0</v>
      </c>
      <c r="T106" s="2">
        <v>9</v>
      </c>
      <c r="V106">
        <v>667</v>
      </c>
      <c r="W106" s="2">
        <v>240</v>
      </c>
      <c r="X106" s="2" t="s">
        <v>292</v>
      </c>
      <c r="Y106" s="2" t="s">
        <v>292</v>
      </c>
      <c r="Z106" s="2" t="s">
        <v>292</v>
      </c>
      <c r="AA106" s="2" t="s">
        <v>292</v>
      </c>
      <c r="AB106" s="2" t="s">
        <v>292</v>
      </c>
      <c r="AC106" s="2" t="s">
        <v>292</v>
      </c>
      <c r="AD106" s="2" t="s">
        <v>292</v>
      </c>
      <c r="AE106" s="2">
        <v>140</v>
      </c>
      <c r="AF106" s="2">
        <v>20.989505247376311</v>
      </c>
    </row>
    <row r="107" spans="1:32" x14ac:dyDescent="0.35">
      <c r="A107" s="2" t="s">
        <v>150</v>
      </c>
      <c r="B107" s="2" t="s">
        <v>152</v>
      </c>
      <c r="C107" s="2" t="s">
        <v>29</v>
      </c>
      <c r="D107" s="2">
        <v>1</v>
      </c>
      <c r="E107" s="2">
        <v>0.24</v>
      </c>
      <c r="F107" s="2">
        <v>2</v>
      </c>
      <c r="G107" s="2">
        <v>39</v>
      </c>
      <c r="H107" s="2">
        <v>16</v>
      </c>
      <c r="I107" s="2">
        <v>6</v>
      </c>
      <c r="J107" s="2">
        <v>6</v>
      </c>
      <c r="K107" s="2">
        <v>6</v>
      </c>
      <c r="L107" s="2">
        <v>6</v>
      </c>
      <c r="M107" s="2">
        <v>4</v>
      </c>
      <c r="N107" s="2">
        <v>28</v>
      </c>
      <c r="O107" s="2">
        <v>3</v>
      </c>
      <c r="P107" s="2">
        <v>9</v>
      </c>
      <c r="Q107" s="2">
        <v>3</v>
      </c>
      <c r="R107" s="2">
        <v>9</v>
      </c>
      <c r="S107" s="2">
        <v>3</v>
      </c>
      <c r="T107" s="2">
        <v>27</v>
      </c>
      <c r="V107">
        <v>96</v>
      </c>
      <c r="X107" s="2" t="s">
        <v>292</v>
      </c>
      <c r="Y107" s="2" t="s">
        <v>292</v>
      </c>
      <c r="Z107" s="2" t="s">
        <v>292</v>
      </c>
      <c r="AA107" s="2" t="s">
        <v>292</v>
      </c>
      <c r="AB107" s="2" t="s">
        <v>292</v>
      </c>
      <c r="AC107" s="2" t="s">
        <v>292</v>
      </c>
      <c r="AD107" s="2" t="s">
        <v>292</v>
      </c>
      <c r="AE107" s="2">
        <v>468</v>
      </c>
      <c r="AF107" s="2">
        <v>487.5</v>
      </c>
    </row>
    <row r="108" spans="1:32" x14ac:dyDescent="0.35">
      <c r="A108" s="2" t="s">
        <v>150</v>
      </c>
      <c r="B108" s="2" t="s">
        <v>152</v>
      </c>
      <c r="C108" s="2" t="s">
        <v>31</v>
      </c>
      <c r="D108" s="2">
        <v>1</v>
      </c>
      <c r="E108" s="2">
        <v>0.71</v>
      </c>
      <c r="F108" s="2">
        <v>3</v>
      </c>
      <c r="G108" s="2">
        <v>26</v>
      </c>
      <c r="H108" s="2">
        <v>13</v>
      </c>
      <c r="I108" s="2">
        <v>6</v>
      </c>
      <c r="J108" s="2">
        <v>6</v>
      </c>
      <c r="K108" s="2">
        <v>6</v>
      </c>
      <c r="L108" s="2">
        <v>6</v>
      </c>
      <c r="M108" s="2">
        <v>4</v>
      </c>
      <c r="N108" s="2">
        <v>28</v>
      </c>
      <c r="O108" s="2">
        <v>3</v>
      </c>
      <c r="P108" s="2">
        <v>6</v>
      </c>
      <c r="Q108" s="2">
        <v>0</v>
      </c>
      <c r="R108" s="2">
        <v>9</v>
      </c>
      <c r="S108" s="2">
        <v>3</v>
      </c>
      <c r="T108" s="2">
        <v>21</v>
      </c>
      <c r="V108"/>
      <c r="W108" s="2">
        <v>284</v>
      </c>
      <c r="X108" s="2" t="s">
        <v>292</v>
      </c>
      <c r="Y108" s="2" t="s">
        <v>292</v>
      </c>
      <c r="Z108" s="2" t="s">
        <v>292</v>
      </c>
      <c r="AA108" s="2" t="s">
        <v>292</v>
      </c>
      <c r="AB108" s="2" t="s">
        <v>292</v>
      </c>
      <c r="AC108" s="2" t="s">
        <v>292</v>
      </c>
      <c r="AD108" s="2" t="s">
        <v>292</v>
      </c>
      <c r="AE108" s="2">
        <v>615.33333333333337</v>
      </c>
    </row>
    <row r="109" spans="1:32" x14ac:dyDescent="0.35">
      <c r="A109" s="2" t="s">
        <v>150</v>
      </c>
      <c r="B109" s="2" t="s">
        <v>152</v>
      </c>
      <c r="C109" s="2" t="s">
        <v>31</v>
      </c>
      <c r="D109" s="2">
        <v>2</v>
      </c>
      <c r="E109" s="2">
        <v>0.53</v>
      </c>
      <c r="F109" s="2">
        <v>1</v>
      </c>
      <c r="G109" s="2">
        <v>0</v>
      </c>
      <c r="H109" s="2">
        <v>0</v>
      </c>
      <c r="I109" s="2">
        <v>6</v>
      </c>
      <c r="J109" s="2">
        <v>4</v>
      </c>
      <c r="K109" s="2">
        <v>6</v>
      </c>
      <c r="L109" s="2">
        <v>6</v>
      </c>
      <c r="M109" s="2">
        <v>6</v>
      </c>
      <c r="N109" s="2">
        <v>28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V109"/>
      <c r="X109" s="2" t="s">
        <v>292</v>
      </c>
      <c r="Y109" s="2" t="s">
        <v>292</v>
      </c>
      <c r="Z109" s="2" t="s">
        <v>292</v>
      </c>
      <c r="AA109" s="2" t="s">
        <v>292</v>
      </c>
      <c r="AB109" s="2" t="s">
        <v>292</v>
      </c>
      <c r="AC109" s="2" t="s">
        <v>292</v>
      </c>
      <c r="AD109" s="2" t="s">
        <v>292</v>
      </c>
      <c r="AE109" s="2">
        <v>0</v>
      </c>
    </row>
    <row r="110" spans="1:32" x14ac:dyDescent="0.35">
      <c r="A110" s="2" t="s">
        <v>153</v>
      </c>
      <c r="B110" s="2" t="s">
        <v>154</v>
      </c>
      <c r="C110" s="2" t="s">
        <v>29</v>
      </c>
      <c r="D110" s="2">
        <v>1</v>
      </c>
      <c r="E110" s="2">
        <v>0.63</v>
      </c>
      <c r="F110" s="2">
        <v>3</v>
      </c>
      <c r="G110" s="2">
        <v>75</v>
      </c>
      <c r="H110" s="2">
        <v>16</v>
      </c>
      <c r="I110" s="2">
        <v>6</v>
      </c>
      <c r="J110" s="2">
        <v>6</v>
      </c>
      <c r="K110" s="2">
        <v>4</v>
      </c>
      <c r="L110" s="2">
        <v>6</v>
      </c>
      <c r="M110" s="2">
        <v>4</v>
      </c>
      <c r="N110" s="2">
        <v>26</v>
      </c>
      <c r="O110" s="2">
        <v>0</v>
      </c>
      <c r="P110" s="2">
        <v>9</v>
      </c>
      <c r="Q110" s="2">
        <v>3</v>
      </c>
      <c r="R110" s="2">
        <v>9</v>
      </c>
      <c r="S110" s="2">
        <v>3</v>
      </c>
      <c r="T110" s="2">
        <v>24</v>
      </c>
      <c r="V110">
        <v>265</v>
      </c>
      <c r="W110" s="2">
        <v>141.601</v>
      </c>
      <c r="X110" s="2" t="s">
        <v>292</v>
      </c>
      <c r="Y110" s="2" t="s">
        <v>292</v>
      </c>
      <c r="Z110" s="2" t="s">
        <v>292</v>
      </c>
      <c r="AA110" s="2" t="s">
        <v>292</v>
      </c>
      <c r="AB110" s="2" t="s">
        <v>292</v>
      </c>
      <c r="AC110" s="2" t="s">
        <v>292</v>
      </c>
      <c r="AD110" s="2" t="s">
        <v>292</v>
      </c>
      <c r="AE110" s="2">
        <v>1575</v>
      </c>
      <c r="AF110" s="2">
        <v>594.33962264150944</v>
      </c>
    </row>
    <row r="111" spans="1:32" x14ac:dyDescent="0.35">
      <c r="A111" s="2" t="s">
        <v>155</v>
      </c>
      <c r="B111" s="2" t="s">
        <v>156</v>
      </c>
      <c r="C111" s="2" t="s">
        <v>29</v>
      </c>
      <c r="D111" s="2">
        <v>1</v>
      </c>
      <c r="E111" s="2">
        <v>0.56999999999999995</v>
      </c>
      <c r="F111" s="2">
        <v>3</v>
      </c>
      <c r="G111" s="2">
        <v>53</v>
      </c>
      <c r="H111" s="2">
        <v>12</v>
      </c>
      <c r="I111" s="2">
        <v>6</v>
      </c>
      <c r="J111" s="2">
        <v>4</v>
      </c>
      <c r="K111" s="2">
        <v>4</v>
      </c>
      <c r="L111" s="2">
        <v>6</v>
      </c>
      <c r="M111" s="2">
        <v>4</v>
      </c>
      <c r="N111" s="2">
        <v>24</v>
      </c>
      <c r="O111" s="2">
        <v>0</v>
      </c>
      <c r="P111" s="2">
        <v>9</v>
      </c>
      <c r="Q111" s="2">
        <v>0</v>
      </c>
      <c r="R111" s="2">
        <v>9</v>
      </c>
      <c r="S111" s="2">
        <v>9</v>
      </c>
      <c r="T111" s="2">
        <v>27</v>
      </c>
      <c r="V111">
        <v>633</v>
      </c>
      <c r="W111" s="2">
        <v>228</v>
      </c>
      <c r="X111" s="2" t="s">
        <v>292</v>
      </c>
      <c r="Y111" s="2" t="s">
        <v>292</v>
      </c>
      <c r="Z111" s="2" t="s">
        <v>292</v>
      </c>
      <c r="AA111" s="2" t="s">
        <v>292</v>
      </c>
      <c r="AB111" s="2" t="s">
        <v>292</v>
      </c>
      <c r="AC111" s="2" t="s">
        <v>292</v>
      </c>
      <c r="AD111" s="2" t="s">
        <v>292</v>
      </c>
      <c r="AE111" s="2">
        <v>1006.9999999999998</v>
      </c>
      <c r="AF111" s="2">
        <v>159.08372827804104</v>
      </c>
    </row>
    <row r="112" spans="1:32" x14ac:dyDescent="0.35">
      <c r="A112" s="2" t="s">
        <v>157</v>
      </c>
      <c r="B112" s="2" t="s">
        <v>158</v>
      </c>
      <c r="C112" s="2" t="s">
        <v>29</v>
      </c>
      <c r="D112" s="2">
        <v>1</v>
      </c>
      <c r="E112" s="2">
        <v>0.27</v>
      </c>
      <c r="F112" s="2">
        <v>2</v>
      </c>
      <c r="G112" s="2">
        <v>2</v>
      </c>
      <c r="H112" s="2">
        <v>1</v>
      </c>
      <c r="I112" s="2">
        <v>6</v>
      </c>
      <c r="J112" s="2">
        <v>6</v>
      </c>
      <c r="K112" s="2">
        <v>0</v>
      </c>
      <c r="L112" s="2">
        <v>6</v>
      </c>
      <c r="M112" s="2">
        <v>6</v>
      </c>
      <c r="N112" s="2">
        <v>24</v>
      </c>
      <c r="O112" s="2">
        <v>0</v>
      </c>
      <c r="P112" s="2">
        <v>0</v>
      </c>
      <c r="Q112" s="2">
        <v>0</v>
      </c>
      <c r="R112" s="2">
        <v>9</v>
      </c>
      <c r="S112" s="2">
        <v>0</v>
      </c>
      <c r="T112" s="2">
        <v>9</v>
      </c>
      <c r="V112">
        <v>108</v>
      </c>
      <c r="W112" s="2">
        <v>108</v>
      </c>
      <c r="X112" s="2" t="s">
        <v>292</v>
      </c>
      <c r="Y112" s="2" t="s">
        <v>292</v>
      </c>
      <c r="Z112" s="2" t="s">
        <v>292</v>
      </c>
      <c r="AA112" s="2" t="s">
        <v>292</v>
      </c>
      <c r="AB112" s="2" t="s">
        <v>292</v>
      </c>
      <c r="AC112" s="2" t="s">
        <v>292</v>
      </c>
      <c r="AD112" s="2" t="s">
        <v>292</v>
      </c>
      <c r="AE112" s="2">
        <v>27</v>
      </c>
      <c r="AF112" s="2">
        <v>25</v>
      </c>
    </row>
    <row r="113" spans="1:32" x14ac:dyDescent="0.35">
      <c r="A113" s="2" t="s">
        <v>157</v>
      </c>
      <c r="B113" s="2" t="s">
        <v>158</v>
      </c>
      <c r="C113" s="2" t="s">
        <v>31</v>
      </c>
      <c r="D113" s="2">
        <v>1</v>
      </c>
      <c r="E113" s="2">
        <v>0.79</v>
      </c>
      <c r="F113" s="2">
        <v>3</v>
      </c>
      <c r="G113" s="2">
        <v>55</v>
      </c>
      <c r="H113" s="2">
        <v>8</v>
      </c>
      <c r="I113" s="2">
        <v>6</v>
      </c>
      <c r="J113" s="2">
        <v>6</v>
      </c>
      <c r="K113" s="2">
        <v>2</v>
      </c>
      <c r="L113" s="2">
        <v>6</v>
      </c>
      <c r="M113" s="2">
        <v>4</v>
      </c>
      <c r="N113" s="2">
        <v>24</v>
      </c>
      <c r="O113" s="2">
        <v>3</v>
      </c>
      <c r="P113" s="2">
        <v>9</v>
      </c>
      <c r="Q113" s="2">
        <v>0</v>
      </c>
      <c r="R113" s="2">
        <v>9</v>
      </c>
      <c r="S113" s="2">
        <v>0</v>
      </c>
      <c r="T113" s="2">
        <v>21</v>
      </c>
      <c r="V113"/>
      <c r="W113" s="2">
        <v>240.6</v>
      </c>
      <c r="X113" s="2" t="s">
        <v>292</v>
      </c>
      <c r="Y113" s="2" t="s">
        <v>292</v>
      </c>
      <c r="Z113" s="2" t="s">
        <v>292</v>
      </c>
      <c r="AA113" s="2" t="s">
        <v>292</v>
      </c>
      <c r="AB113" s="2" t="s">
        <v>292</v>
      </c>
      <c r="AC113" s="2" t="s">
        <v>292</v>
      </c>
      <c r="AD113" s="2" t="s">
        <v>292</v>
      </c>
      <c r="AE113" s="2">
        <v>1448.3333333333333</v>
      </c>
    </row>
    <row r="114" spans="1:32" x14ac:dyDescent="0.35">
      <c r="A114" s="2" t="s">
        <v>157</v>
      </c>
      <c r="B114" s="2" t="s">
        <v>158</v>
      </c>
      <c r="C114" s="2" t="s">
        <v>31</v>
      </c>
      <c r="D114" s="2">
        <v>2</v>
      </c>
      <c r="E114" s="2">
        <v>0.79</v>
      </c>
      <c r="F114" s="2">
        <v>3</v>
      </c>
      <c r="G114" s="2">
        <v>16</v>
      </c>
      <c r="H114" s="2">
        <v>5</v>
      </c>
      <c r="I114" s="2">
        <v>6</v>
      </c>
      <c r="J114" s="2">
        <v>4</v>
      </c>
      <c r="K114" s="2">
        <v>4</v>
      </c>
      <c r="L114" s="2">
        <v>6</v>
      </c>
      <c r="M114" s="2">
        <v>4</v>
      </c>
      <c r="N114" s="2">
        <v>24</v>
      </c>
      <c r="O114" s="2">
        <v>3</v>
      </c>
      <c r="P114" s="2">
        <v>3</v>
      </c>
      <c r="Q114" s="2">
        <v>0</v>
      </c>
      <c r="R114" s="2">
        <v>9</v>
      </c>
      <c r="S114" s="2">
        <v>0</v>
      </c>
      <c r="T114" s="2">
        <v>15</v>
      </c>
      <c r="V114"/>
      <c r="X114" s="2" t="s">
        <v>292</v>
      </c>
      <c r="Y114" s="2" t="s">
        <v>292</v>
      </c>
      <c r="Z114" s="2" t="s">
        <v>292</v>
      </c>
      <c r="AA114" s="2" t="s">
        <v>292</v>
      </c>
      <c r="AB114" s="2" t="s">
        <v>292</v>
      </c>
      <c r="AC114" s="2" t="s">
        <v>292</v>
      </c>
      <c r="AD114" s="2" t="s">
        <v>292</v>
      </c>
      <c r="AE114" s="2">
        <v>421.33333333333331</v>
      </c>
    </row>
    <row r="115" spans="1:32" x14ac:dyDescent="0.35">
      <c r="A115" s="2" t="s">
        <v>157</v>
      </c>
      <c r="B115" s="2" t="s">
        <v>158</v>
      </c>
      <c r="C115" s="2" t="s">
        <v>29</v>
      </c>
      <c r="D115" s="2">
        <v>2</v>
      </c>
      <c r="E115" s="2">
        <v>0.15</v>
      </c>
      <c r="F115" s="2">
        <v>2</v>
      </c>
      <c r="G115" s="2">
        <v>5</v>
      </c>
      <c r="H115" s="2">
        <v>3</v>
      </c>
      <c r="I115" s="2">
        <v>0</v>
      </c>
      <c r="J115" s="2">
        <v>4</v>
      </c>
      <c r="K115" s="2">
        <v>0</v>
      </c>
      <c r="L115" s="2">
        <v>6</v>
      </c>
      <c r="M115" s="2">
        <v>4</v>
      </c>
      <c r="N115" s="2">
        <v>14</v>
      </c>
      <c r="O115" s="2">
        <v>0</v>
      </c>
      <c r="P115" s="2">
        <v>0</v>
      </c>
      <c r="Q115" s="2">
        <v>0</v>
      </c>
      <c r="R115" s="2">
        <v>9</v>
      </c>
      <c r="S115" s="2">
        <v>0</v>
      </c>
      <c r="T115" s="2">
        <v>9</v>
      </c>
      <c r="V115">
        <v>60</v>
      </c>
      <c r="W115" s="2">
        <v>60</v>
      </c>
      <c r="X115" s="2" t="s">
        <v>292</v>
      </c>
      <c r="Y115" s="2" t="s">
        <v>292</v>
      </c>
      <c r="Z115" s="2" t="s">
        <v>292</v>
      </c>
      <c r="AA115" s="2" t="s">
        <v>292</v>
      </c>
      <c r="AB115" s="2" t="s">
        <v>292</v>
      </c>
      <c r="AC115" s="2" t="s">
        <v>292</v>
      </c>
      <c r="AD115" s="2" t="s">
        <v>292</v>
      </c>
      <c r="AE115" s="2">
        <v>37.5</v>
      </c>
      <c r="AF115" s="2">
        <v>62.5</v>
      </c>
    </row>
    <row r="116" spans="1:32" x14ac:dyDescent="0.35">
      <c r="A116" s="2" t="s">
        <v>159</v>
      </c>
      <c r="B116" s="2" t="s">
        <v>160</v>
      </c>
      <c r="C116" s="2" t="s">
        <v>29</v>
      </c>
      <c r="D116" s="2">
        <v>1</v>
      </c>
      <c r="E116" s="2">
        <v>0.18</v>
      </c>
      <c r="F116" s="2">
        <v>2</v>
      </c>
      <c r="G116" s="2">
        <v>44</v>
      </c>
      <c r="H116" s="2">
        <v>13</v>
      </c>
      <c r="I116" s="2">
        <v>6</v>
      </c>
      <c r="J116" s="2">
        <v>6</v>
      </c>
      <c r="K116" s="2">
        <v>0</v>
      </c>
      <c r="L116" s="2">
        <v>6</v>
      </c>
      <c r="M116" s="2">
        <v>6</v>
      </c>
      <c r="N116" s="2">
        <v>24</v>
      </c>
      <c r="O116" s="2">
        <v>3</v>
      </c>
      <c r="P116" s="2">
        <v>9</v>
      </c>
      <c r="Q116" s="2">
        <v>0</v>
      </c>
      <c r="R116" s="2">
        <v>9</v>
      </c>
      <c r="S116" s="2">
        <v>3</v>
      </c>
      <c r="T116" s="2">
        <v>24</v>
      </c>
      <c r="V116">
        <v>150</v>
      </c>
      <c r="X116" s="2" t="s">
        <v>292</v>
      </c>
      <c r="Y116" s="2" t="s">
        <v>292</v>
      </c>
      <c r="Z116" s="2" t="s">
        <v>292</v>
      </c>
      <c r="AA116" s="2" t="s">
        <v>292</v>
      </c>
      <c r="AB116" s="2" t="s">
        <v>292</v>
      </c>
      <c r="AC116" s="2" t="s">
        <v>292</v>
      </c>
      <c r="AD116" s="2" t="s">
        <v>292</v>
      </c>
      <c r="AE116" s="2">
        <v>396</v>
      </c>
      <c r="AF116" s="2">
        <v>264</v>
      </c>
    </row>
    <row r="117" spans="1:32" x14ac:dyDescent="0.35">
      <c r="A117" s="2" t="s">
        <v>159</v>
      </c>
      <c r="B117" s="2" t="s">
        <v>160</v>
      </c>
      <c r="C117" s="2" t="s">
        <v>31</v>
      </c>
      <c r="D117" s="2">
        <v>1</v>
      </c>
      <c r="E117" s="2">
        <v>0.23</v>
      </c>
      <c r="F117" s="2">
        <v>2</v>
      </c>
      <c r="G117" s="2">
        <v>9</v>
      </c>
      <c r="H117" s="2">
        <v>5</v>
      </c>
      <c r="I117" s="2">
        <v>6</v>
      </c>
      <c r="J117" s="2">
        <v>6</v>
      </c>
      <c r="K117" s="2">
        <v>0</v>
      </c>
      <c r="L117" s="2">
        <v>6</v>
      </c>
      <c r="M117" s="2">
        <v>6</v>
      </c>
      <c r="N117" s="2">
        <v>24</v>
      </c>
      <c r="O117" s="2">
        <v>0</v>
      </c>
      <c r="P117" s="2">
        <v>3</v>
      </c>
      <c r="Q117" s="2">
        <v>0</v>
      </c>
      <c r="R117" s="2">
        <v>9</v>
      </c>
      <c r="S117" s="2">
        <v>3</v>
      </c>
      <c r="T117" s="2">
        <v>15</v>
      </c>
      <c r="V117"/>
      <c r="X117" s="2" t="s">
        <v>292</v>
      </c>
      <c r="Y117" s="2" t="s">
        <v>292</v>
      </c>
      <c r="Z117" s="2" t="s">
        <v>292</v>
      </c>
      <c r="AA117" s="2" t="s">
        <v>292</v>
      </c>
      <c r="AB117" s="2" t="s">
        <v>292</v>
      </c>
      <c r="AC117" s="2" t="s">
        <v>292</v>
      </c>
      <c r="AD117" s="2" t="s">
        <v>292</v>
      </c>
      <c r="AE117" s="2">
        <v>103.5</v>
      </c>
    </row>
    <row r="118" spans="1:32" x14ac:dyDescent="0.35">
      <c r="A118" s="2" t="s">
        <v>159</v>
      </c>
      <c r="B118" s="2" t="s">
        <v>160</v>
      </c>
      <c r="C118" s="2" t="s">
        <v>29</v>
      </c>
      <c r="D118" s="2">
        <v>2</v>
      </c>
      <c r="E118" s="2">
        <v>0.5</v>
      </c>
      <c r="F118" s="2">
        <v>3</v>
      </c>
      <c r="G118" s="2">
        <v>19</v>
      </c>
      <c r="H118" s="2">
        <v>4</v>
      </c>
      <c r="I118" s="2">
        <v>6</v>
      </c>
      <c r="J118" s="2">
        <v>6</v>
      </c>
      <c r="K118" s="2">
        <v>0</v>
      </c>
      <c r="L118" s="2">
        <v>6</v>
      </c>
      <c r="M118" s="2">
        <v>6</v>
      </c>
      <c r="N118" s="2">
        <v>24</v>
      </c>
      <c r="O118" s="2">
        <v>0</v>
      </c>
      <c r="P118" s="2">
        <v>3</v>
      </c>
      <c r="Q118" s="2">
        <v>0</v>
      </c>
      <c r="R118" s="2">
        <v>9</v>
      </c>
      <c r="S118" s="2">
        <v>3</v>
      </c>
      <c r="T118" s="2">
        <v>15</v>
      </c>
      <c r="V118">
        <v>417</v>
      </c>
      <c r="X118" s="2" t="s">
        <v>292</v>
      </c>
      <c r="Y118" s="2" t="s">
        <v>292</v>
      </c>
      <c r="Z118" s="2" t="s">
        <v>292</v>
      </c>
      <c r="AA118" s="2" t="s">
        <v>292</v>
      </c>
      <c r="AB118" s="2" t="s">
        <v>292</v>
      </c>
      <c r="AC118" s="2" t="s">
        <v>292</v>
      </c>
      <c r="AD118" s="2" t="s">
        <v>292</v>
      </c>
      <c r="AE118" s="2">
        <v>316.66666666666669</v>
      </c>
      <c r="AF118" s="2">
        <v>75.939248601119104</v>
      </c>
    </row>
    <row r="119" spans="1:32" x14ac:dyDescent="0.35">
      <c r="A119" s="2" t="s">
        <v>161</v>
      </c>
      <c r="B119" s="2" t="s">
        <v>162</v>
      </c>
      <c r="C119" s="2" t="s">
        <v>29</v>
      </c>
      <c r="D119" s="2">
        <v>1</v>
      </c>
      <c r="E119" s="2">
        <v>0.45</v>
      </c>
      <c r="F119" s="2">
        <v>2</v>
      </c>
      <c r="G119" s="2">
        <v>16</v>
      </c>
      <c r="H119" s="2">
        <v>7</v>
      </c>
      <c r="I119" s="2">
        <v>6</v>
      </c>
      <c r="J119" s="2">
        <v>6</v>
      </c>
      <c r="K119" s="2">
        <v>4</v>
      </c>
      <c r="L119" s="2">
        <v>6</v>
      </c>
      <c r="M119" s="2">
        <v>4</v>
      </c>
      <c r="N119" s="2">
        <v>26</v>
      </c>
      <c r="O119" s="2">
        <v>0</v>
      </c>
      <c r="P119" s="2">
        <v>3</v>
      </c>
      <c r="Q119" s="2">
        <v>0</v>
      </c>
      <c r="R119" s="2">
        <v>9</v>
      </c>
      <c r="S119" s="2">
        <v>3</v>
      </c>
      <c r="T119" s="2">
        <v>15</v>
      </c>
      <c r="V119">
        <v>281</v>
      </c>
      <c r="W119" s="2">
        <v>180</v>
      </c>
      <c r="X119" s="2" t="s">
        <v>292</v>
      </c>
      <c r="Y119" s="2" t="s">
        <v>292</v>
      </c>
      <c r="Z119" s="2" t="s">
        <v>292</v>
      </c>
      <c r="AA119" s="2" t="s">
        <v>292</v>
      </c>
      <c r="AB119" s="2" t="s">
        <v>292</v>
      </c>
      <c r="AC119" s="2" t="s">
        <v>292</v>
      </c>
      <c r="AD119" s="2" t="s">
        <v>292</v>
      </c>
      <c r="AE119" s="2">
        <v>360</v>
      </c>
      <c r="AF119" s="2">
        <v>128.11387900355871</v>
      </c>
    </row>
    <row r="120" spans="1:32" x14ac:dyDescent="0.35">
      <c r="A120" s="2" t="s">
        <v>161</v>
      </c>
      <c r="B120" s="2" t="s">
        <v>162</v>
      </c>
      <c r="C120" s="2" t="s">
        <v>29</v>
      </c>
      <c r="D120" s="2">
        <v>2</v>
      </c>
      <c r="E120" s="2">
        <v>0.1</v>
      </c>
      <c r="F120" s="2">
        <v>2</v>
      </c>
      <c r="G120" s="2">
        <v>18</v>
      </c>
      <c r="H120" s="2">
        <v>11</v>
      </c>
      <c r="I120" s="2">
        <v>6</v>
      </c>
      <c r="J120" s="2">
        <v>6</v>
      </c>
      <c r="K120" s="2">
        <v>4</v>
      </c>
      <c r="L120" s="2">
        <v>6</v>
      </c>
      <c r="M120" s="2">
        <v>4</v>
      </c>
      <c r="N120" s="2">
        <v>26</v>
      </c>
      <c r="O120" s="2">
        <v>3</v>
      </c>
      <c r="P120" s="2">
        <v>6</v>
      </c>
      <c r="Q120" s="2">
        <v>0</v>
      </c>
      <c r="R120" s="2">
        <v>9</v>
      </c>
      <c r="S120" s="2">
        <v>0</v>
      </c>
      <c r="T120" s="2">
        <v>18</v>
      </c>
      <c r="V120">
        <v>83</v>
      </c>
      <c r="W120" s="2">
        <v>40</v>
      </c>
      <c r="X120" s="2" t="s">
        <v>292</v>
      </c>
      <c r="Y120" s="2" t="s">
        <v>292</v>
      </c>
      <c r="Z120" s="2" t="s">
        <v>292</v>
      </c>
      <c r="AA120" s="2" t="s">
        <v>292</v>
      </c>
      <c r="AB120" s="2" t="s">
        <v>292</v>
      </c>
      <c r="AC120" s="2" t="s">
        <v>292</v>
      </c>
      <c r="AD120" s="2" t="s">
        <v>292</v>
      </c>
      <c r="AE120" s="2">
        <v>90</v>
      </c>
      <c r="AF120" s="2">
        <v>108.43373493975903</v>
      </c>
    </row>
    <row r="121" spans="1:32" x14ac:dyDescent="0.35">
      <c r="A121" s="2" t="s">
        <v>161</v>
      </c>
      <c r="B121" s="2" t="s">
        <v>162</v>
      </c>
      <c r="C121" s="2" t="s">
        <v>29</v>
      </c>
      <c r="D121" s="2">
        <v>3</v>
      </c>
      <c r="E121" s="2">
        <v>0.12</v>
      </c>
      <c r="F121" s="2">
        <v>2</v>
      </c>
      <c r="G121" s="2">
        <v>25</v>
      </c>
      <c r="H121" s="2">
        <v>9</v>
      </c>
      <c r="I121" s="2">
        <v>6</v>
      </c>
      <c r="J121" s="2">
        <v>6</v>
      </c>
      <c r="K121" s="2">
        <v>6</v>
      </c>
      <c r="L121" s="2">
        <v>6</v>
      </c>
      <c r="M121" s="2">
        <v>4</v>
      </c>
      <c r="N121" s="2">
        <v>28</v>
      </c>
      <c r="O121" s="2">
        <v>3</v>
      </c>
      <c r="P121" s="2">
        <v>6</v>
      </c>
      <c r="Q121" s="2">
        <v>0</v>
      </c>
      <c r="R121" s="2">
        <v>9</v>
      </c>
      <c r="S121" s="2">
        <v>3</v>
      </c>
      <c r="T121" s="2">
        <v>21</v>
      </c>
      <c r="V121">
        <v>133</v>
      </c>
      <c r="W121" s="2">
        <v>48</v>
      </c>
      <c r="X121" s="2" t="s">
        <v>292</v>
      </c>
      <c r="Y121" s="2" t="s">
        <v>292</v>
      </c>
      <c r="Z121" s="2" t="s">
        <v>292</v>
      </c>
      <c r="AA121" s="2" t="s">
        <v>292</v>
      </c>
      <c r="AB121" s="2" t="s">
        <v>292</v>
      </c>
      <c r="AC121" s="2" t="s">
        <v>292</v>
      </c>
      <c r="AD121" s="2" t="s">
        <v>292</v>
      </c>
      <c r="AE121" s="2">
        <v>150</v>
      </c>
      <c r="AF121" s="2">
        <v>112.78195488721805</v>
      </c>
    </row>
    <row r="122" spans="1:32" x14ac:dyDescent="0.35">
      <c r="A122" s="2" t="s">
        <v>163</v>
      </c>
      <c r="B122" s="2" t="s">
        <v>164</v>
      </c>
      <c r="C122" s="2" t="s">
        <v>29</v>
      </c>
      <c r="D122" s="2">
        <v>1</v>
      </c>
      <c r="E122" s="2">
        <v>0.51</v>
      </c>
      <c r="F122" s="2">
        <v>3</v>
      </c>
      <c r="G122" s="2">
        <v>76</v>
      </c>
      <c r="H122" s="2">
        <v>10</v>
      </c>
      <c r="I122" s="2">
        <v>6</v>
      </c>
      <c r="J122" s="2">
        <v>6</v>
      </c>
      <c r="K122" s="2">
        <v>4</v>
      </c>
      <c r="L122" s="2">
        <v>6</v>
      </c>
      <c r="M122" s="2">
        <v>4</v>
      </c>
      <c r="N122" s="2">
        <v>26</v>
      </c>
      <c r="O122" s="2">
        <v>3</v>
      </c>
      <c r="P122" s="2">
        <v>9</v>
      </c>
      <c r="Q122" s="2">
        <v>0</v>
      </c>
      <c r="R122" s="2">
        <v>9</v>
      </c>
      <c r="S122" s="2">
        <v>3</v>
      </c>
      <c r="T122" s="2">
        <v>24</v>
      </c>
      <c r="V122">
        <v>425</v>
      </c>
      <c r="X122" s="2" t="s">
        <v>292</v>
      </c>
      <c r="Y122" s="2" t="s">
        <v>292</v>
      </c>
      <c r="Z122" s="2" t="s">
        <v>292</v>
      </c>
      <c r="AA122" s="2" t="s">
        <v>292</v>
      </c>
      <c r="AB122" s="2" t="s">
        <v>292</v>
      </c>
      <c r="AC122" s="2" t="s">
        <v>292</v>
      </c>
      <c r="AD122" s="2" t="s">
        <v>292</v>
      </c>
      <c r="AE122" s="2">
        <v>1292</v>
      </c>
      <c r="AF122" s="2">
        <v>304</v>
      </c>
    </row>
    <row r="123" spans="1:32" x14ac:dyDescent="0.35">
      <c r="A123" s="2" t="s">
        <v>163</v>
      </c>
      <c r="B123" s="2" t="s">
        <v>164</v>
      </c>
      <c r="C123" s="2" t="s">
        <v>31</v>
      </c>
      <c r="D123" s="2">
        <v>1</v>
      </c>
      <c r="E123" s="2">
        <v>0.49</v>
      </c>
      <c r="F123" s="2">
        <v>2</v>
      </c>
      <c r="G123" s="2">
        <v>37</v>
      </c>
      <c r="H123" s="2">
        <v>5</v>
      </c>
      <c r="I123" s="2">
        <v>6</v>
      </c>
      <c r="J123" s="2">
        <v>6</v>
      </c>
      <c r="K123" s="2">
        <v>4</v>
      </c>
      <c r="L123" s="2">
        <v>6</v>
      </c>
      <c r="M123" s="2">
        <v>6</v>
      </c>
      <c r="N123" s="2">
        <v>28</v>
      </c>
      <c r="O123" s="2">
        <v>6</v>
      </c>
      <c r="P123" s="2">
        <v>9</v>
      </c>
      <c r="Q123" s="2">
        <v>0</v>
      </c>
      <c r="R123" s="2">
        <v>9</v>
      </c>
      <c r="S123" s="2">
        <v>3</v>
      </c>
      <c r="T123" s="2">
        <v>27</v>
      </c>
      <c r="V123"/>
      <c r="X123" s="2" t="s">
        <v>292</v>
      </c>
      <c r="Y123" s="2" t="s">
        <v>292</v>
      </c>
      <c r="Z123" s="2" t="s">
        <v>292</v>
      </c>
      <c r="AA123" s="2" t="s">
        <v>292</v>
      </c>
      <c r="AB123" s="2" t="s">
        <v>292</v>
      </c>
      <c r="AC123" s="2" t="s">
        <v>292</v>
      </c>
      <c r="AD123" s="2" t="s">
        <v>292</v>
      </c>
      <c r="AE123" s="2">
        <v>906.5</v>
      </c>
    </row>
    <row r="124" spans="1:32" x14ac:dyDescent="0.35">
      <c r="A124" s="2" t="s">
        <v>24</v>
      </c>
      <c r="B124" s="2" t="s">
        <v>165</v>
      </c>
      <c r="C124" s="2" t="s">
        <v>31</v>
      </c>
      <c r="D124" s="2">
        <v>1</v>
      </c>
      <c r="E124" s="2">
        <v>1.0960000000000001</v>
      </c>
      <c r="F124" s="2">
        <v>2</v>
      </c>
      <c r="G124" s="2">
        <v>91</v>
      </c>
      <c r="H124" s="2">
        <v>31</v>
      </c>
      <c r="I124" s="2">
        <v>6</v>
      </c>
      <c r="J124" s="2">
        <v>6</v>
      </c>
      <c r="K124" s="2">
        <v>4</v>
      </c>
      <c r="L124" s="2">
        <v>6</v>
      </c>
      <c r="M124" s="2">
        <v>4</v>
      </c>
      <c r="N124" s="2">
        <v>26</v>
      </c>
      <c r="O124" s="2">
        <v>6</v>
      </c>
      <c r="P124" s="2">
        <v>9</v>
      </c>
      <c r="Q124" s="2">
        <v>6</v>
      </c>
      <c r="R124" s="2">
        <v>9</v>
      </c>
      <c r="S124" s="2">
        <v>0</v>
      </c>
      <c r="T124" s="2">
        <v>30</v>
      </c>
      <c r="V124"/>
      <c r="X124" s="2" t="s">
        <v>292</v>
      </c>
      <c r="Y124" s="2" t="s">
        <v>292</v>
      </c>
      <c r="Z124" s="2" t="s">
        <v>292</v>
      </c>
      <c r="AA124" s="2" t="s">
        <v>292</v>
      </c>
      <c r="AB124" s="2" t="s">
        <v>292</v>
      </c>
      <c r="AC124" s="2" t="s">
        <v>292</v>
      </c>
      <c r="AD124" s="2" t="s">
        <v>292</v>
      </c>
      <c r="AE124" s="2">
        <v>4986.8</v>
      </c>
    </row>
    <row r="125" spans="1:32" x14ac:dyDescent="0.35">
      <c r="A125" s="2" t="s">
        <v>24</v>
      </c>
      <c r="B125" s="2" t="s">
        <v>165</v>
      </c>
      <c r="C125" s="2" t="s">
        <v>29</v>
      </c>
      <c r="D125" s="2">
        <v>1</v>
      </c>
      <c r="E125" s="2">
        <v>0.627</v>
      </c>
      <c r="F125" s="2">
        <v>2</v>
      </c>
      <c r="G125" s="2">
        <v>37</v>
      </c>
      <c r="H125" s="2">
        <v>14</v>
      </c>
      <c r="I125" s="2">
        <v>6</v>
      </c>
      <c r="J125" s="2">
        <v>6</v>
      </c>
      <c r="K125" s="2">
        <v>6</v>
      </c>
      <c r="L125" s="2">
        <v>6</v>
      </c>
      <c r="M125" s="2">
        <v>4</v>
      </c>
      <c r="N125" s="2">
        <v>28</v>
      </c>
      <c r="O125" s="2">
        <v>0</v>
      </c>
      <c r="P125" s="2">
        <v>9</v>
      </c>
      <c r="Q125" s="2">
        <v>0</v>
      </c>
      <c r="R125" s="2">
        <v>9</v>
      </c>
      <c r="S125" s="2">
        <v>0</v>
      </c>
      <c r="T125" s="2">
        <v>18</v>
      </c>
      <c r="U125" s="2">
        <v>40</v>
      </c>
      <c r="V125">
        <v>712</v>
      </c>
      <c r="W125" s="2">
        <v>115.6</v>
      </c>
      <c r="AE125" s="2">
        <v>1159.95</v>
      </c>
      <c r="AF125" s="2">
        <v>162.91432584269663</v>
      </c>
    </row>
    <row r="126" spans="1:32" x14ac:dyDescent="0.35">
      <c r="A126" s="2" t="s">
        <v>24</v>
      </c>
      <c r="B126" s="2" t="s">
        <v>165</v>
      </c>
      <c r="C126" s="2" t="s">
        <v>29</v>
      </c>
      <c r="D126" s="2">
        <v>2</v>
      </c>
      <c r="E126" s="2">
        <v>3.3570000000000002</v>
      </c>
      <c r="F126" s="2">
        <v>5</v>
      </c>
      <c r="G126" s="2">
        <v>262</v>
      </c>
      <c r="H126" s="2">
        <v>27</v>
      </c>
      <c r="I126" s="2">
        <v>4</v>
      </c>
      <c r="J126" s="2">
        <v>6</v>
      </c>
      <c r="K126" s="2">
        <v>4</v>
      </c>
      <c r="L126" s="2">
        <v>6</v>
      </c>
      <c r="M126" s="2">
        <v>4</v>
      </c>
      <c r="N126" s="2">
        <v>24</v>
      </c>
      <c r="O126" s="2">
        <v>6</v>
      </c>
      <c r="P126" s="2">
        <v>9</v>
      </c>
      <c r="Q126" s="2">
        <v>6</v>
      </c>
      <c r="R126" s="2">
        <v>9</v>
      </c>
      <c r="S126" s="2">
        <v>0</v>
      </c>
      <c r="T126" s="2">
        <v>30</v>
      </c>
      <c r="U126" s="2">
        <v>40</v>
      </c>
      <c r="V126"/>
      <c r="X126" s="2">
        <v>5773.96</v>
      </c>
      <c r="Y126" s="2">
        <v>50.4</v>
      </c>
      <c r="Z126" s="2">
        <v>0</v>
      </c>
      <c r="AA126" s="2">
        <v>0</v>
      </c>
      <c r="AB126" s="2">
        <v>0</v>
      </c>
      <c r="AC126" s="2">
        <v>0</v>
      </c>
      <c r="AD126" s="2">
        <v>6501.96</v>
      </c>
      <c r="AE126" s="2">
        <v>17590.68</v>
      </c>
    </row>
    <row r="127" spans="1:32" x14ac:dyDescent="0.35">
      <c r="A127" s="2" t="s">
        <v>166</v>
      </c>
      <c r="B127" s="2" t="s">
        <v>167</v>
      </c>
      <c r="C127" s="2" t="s">
        <v>29</v>
      </c>
      <c r="D127" s="2">
        <v>1</v>
      </c>
      <c r="E127" s="2">
        <v>0.32</v>
      </c>
      <c r="F127" s="2">
        <v>2</v>
      </c>
      <c r="G127" s="2">
        <v>18</v>
      </c>
      <c r="H127" s="2">
        <v>9</v>
      </c>
      <c r="I127" s="2">
        <v>4</v>
      </c>
      <c r="J127" s="2">
        <v>6</v>
      </c>
      <c r="K127" s="2">
        <v>6</v>
      </c>
      <c r="L127" s="2">
        <v>6</v>
      </c>
      <c r="M127" s="2">
        <v>4</v>
      </c>
      <c r="N127" s="2">
        <v>26</v>
      </c>
      <c r="O127" s="2">
        <v>0</v>
      </c>
      <c r="P127" s="2">
        <v>6</v>
      </c>
      <c r="Q127" s="2">
        <v>0</v>
      </c>
      <c r="R127" s="2">
        <v>9</v>
      </c>
      <c r="S127" s="2">
        <v>6</v>
      </c>
      <c r="T127" s="2">
        <v>21</v>
      </c>
      <c r="V127">
        <v>355</v>
      </c>
      <c r="W127" s="2">
        <v>128</v>
      </c>
      <c r="X127" s="2" t="s">
        <v>292</v>
      </c>
      <c r="Y127" s="2" t="s">
        <v>292</v>
      </c>
      <c r="Z127" s="2" t="s">
        <v>292</v>
      </c>
      <c r="AA127" s="2" t="s">
        <v>292</v>
      </c>
      <c r="AB127" s="2" t="s">
        <v>292</v>
      </c>
      <c r="AC127" s="2" t="s">
        <v>292</v>
      </c>
      <c r="AD127" s="2" t="s">
        <v>292</v>
      </c>
      <c r="AE127" s="2">
        <v>288</v>
      </c>
      <c r="AF127" s="2">
        <v>81.126760563380287</v>
      </c>
    </row>
    <row r="128" spans="1:32" x14ac:dyDescent="0.35">
      <c r="A128" s="2" t="s">
        <v>166</v>
      </c>
      <c r="B128" s="2" t="s">
        <v>167</v>
      </c>
      <c r="C128" s="2" t="s">
        <v>31</v>
      </c>
      <c r="D128" s="2">
        <v>1</v>
      </c>
      <c r="E128" s="2">
        <v>0.47</v>
      </c>
      <c r="F128" s="2">
        <v>2</v>
      </c>
      <c r="G128" s="2">
        <v>51</v>
      </c>
      <c r="H128" s="2">
        <v>13</v>
      </c>
      <c r="I128" s="2">
        <v>6</v>
      </c>
      <c r="J128" s="2">
        <v>0</v>
      </c>
      <c r="K128" s="2">
        <v>4</v>
      </c>
      <c r="L128" s="2">
        <v>6</v>
      </c>
      <c r="M128" s="2">
        <v>6</v>
      </c>
      <c r="N128" s="2">
        <v>22</v>
      </c>
      <c r="O128" s="2">
        <v>0</v>
      </c>
      <c r="P128" s="2">
        <v>9</v>
      </c>
      <c r="Q128" s="2">
        <v>0</v>
      </c>
      <c r="R128" s="2">
        <v>9</v>
      </c>
      <c r="S128" s="2">
        <v>3</v>
      </c>
      <c r="T128" s="2">
        <v>21</v>
      </c>
      <c r="V128"/>
      <c r="W128" s="2">
        <v>188</v>
      </c>
      <c r="X128" s="2" t="s">
        <v>292</v>
      </c>
      <c r="Y128" s="2" t="s">
        <v>292</v>
      </c>
      <c r="Z128" s="2" t="s">
        <v>292</v>
      </c>
      <c r="AA128" s="2" t="s">
        <v>292</v>
      </c>
      <c r="AB128" s="2" t="s">
        <v>292</v>
      </c>
      <c r="AC128" s="2" t="s">
        <v>292</v>
      </c>
      <c r="AD128" s="2" t="s">
        <v>292</v>
      </c>
      <c r="AE128" s="2">
        <v>1198.5</v>
      </c>
    </row>
    <row r="129" spans="1:32" x14ac:dyDescent="0.35">
      <c r="A129" s="2" t="s">
        <v>166</v>
      </c>
      <c r="B129" s="2" t="s">
        <v>167</v>
      </c>
      <c r="C129" s="2" t="s">
        <v>29</v>
      </c>
      <c r="D129" s="2">
        <v>2</v>
      </c>
      <c r="E129" s="2">
        <v>0.14000000000000001</v>
      </c>
      <c r="F129" s="2">
        <v>2</v>
      </c>
      <c r="G129" s="2">
        <v>9</v>
      </c>
      <c r="H129" s="2">
        <v>5</v>
      </c>
      <c r="I129" s="2">
        <v>6</v>
      </c>
      <c r="J129" s="2">
        <v>6</v>
      </c>
      <c r="K129" s="2">
        <v>4</v>
      </c>
      <c r="L129" s="2">
        <v>6</v>
      </c>
      <c r="M129" s="2">
        <v>6</v>
      </c>
      <c r="N129" s="2">
        <v>28</v>
      </c>
      <c r="O129" s="2">
        <v>0</v>
      </c>
      <c r="P129" s="2">
        <v>3</v>
      </c>
      <c r="Q129" s="2">
        <v>0</v>
      </c>
      <c r="R129" s="2">
        <v>9</v>
      </c>
      <c r="S129" s="2">
        <v>3</v>
      </c>
      <c r="T129" s="2">
        <v>15</v>
      </c>
      <c r="V129">
        <v>87</v>
      </c>
      <c r="X129" s="2" t="s">
        <v>292</v>
      </c>
      <c r="Y129" s="2" t="s">
        <v>292</v>
      </c>
      <c r="Z129" s="2" t="s">
        <v>292</v>
      </c>
      <c r="AA129" s="2" t="s">
        <v>292</v>
      </c>
      <c r="AB129" s="2" t="s">
        <v>292</v>
      </c>
      <c r="AC129" s="2" t="s">
        <v>292</v>
      </c>
      <c r="AD129" s="2" t="s">
        <v>292</v>
      </c>
      <c r="AE129" s="2">
        <v>63.000000000000007</v>
      </c>
      <c r="AF129" s="2">
        <v>72.413793103448285</v>
      </c>
    </row>
    <row r="130" spans="1:32" x14ac:dyDescent="0.35">
      <c r="A130" s="2" t="s">
        <v>168</v>
      </c>
      <c r="B130" s="2" t="s">
        <v>169</v>
      </c>
      <c r="C130" s="2" t="s">
        <v>29</v>
      </c>
      <c r="D130" s="2">
        <v>1</v>
      </c>
      <c r="E130" s="2">
        <v>0.5</v>
      </c>
      <c r="F130" s="2">
        <v>3</v>
      </c>
      <c r="G130" s="2">
        <v>58</v>
      </c>
      <c r="H130" s="2">
        <v>16</v>
      </c>
      <c r="I130" s="2">
        <v>6</v>
      </c>
      <c r="J130" s="2">
        <v>6</v>
      </c>
      <c r="K130" s="2">
        <v>6</v>
      </c>
      <c r="L130" s="2">
        <v>6</v>
      </c>
      <c r="M130" s="2">
        <v>6</v>
      </c>
      <c r="N130" s="2">
        <v>30</v>
      </c>
      <c r="O130" s="2">
        <v>9</v>
      </c>
      <c r="P130" s="2">
        <v>9</v>
      </c>
      <c r="Q130" s="2">
        <v>3</v>
      </c>
      <c r="R130" s="2">
        <v>9</v>
      </c>
      <c r="S130" s="2">
        <v>6</v>
      </c>
      <c r="T130" s="2">
        <v>36</v>
      </c>
      <c r="V130">
        <v>400</v>
      </c>
      <c r="X130" s="2" t="s">
        <v>292</v>
      </c>
      <c r="Y130" s="2" t="s">
        <v>292</v>
      </c>
      <c r="Z130" s="2" t="s">
        <v>292</v>
      </c>
      <c r="AA130" s="2" t="s">
        <v>292</v>
      </c>
      <c r="AB130" s="2" t="s">
        <v>292</v>
      </c>
      <c r="AC130" s="2" t="s">
        <v>292</v>
      </c>
      <c r="AD130" s="2" t="s">
        <v>292</v>
      </c>
      <c r="AE130" s="2">
        <v>966.66666666666663</v>
      </c>
      <c r="AF130" s="2">
        <v>241.66666666666663</v>
      </c>
    </row>
    <row r="131" spans="1:32" x14ac:dyDescent="0.35">
      <c r="A131" s="2" t="s">
        <v>170</v>
      </c>
      <c r="B131" s="2" t="s">
        <v>171</v>
      </c>
      <c r="C131" s="2" t="s">
        <v>29</v>
      </c>
      <c r="D131" s="2">
        <v>1</v>
      </c>
      <c r="E131" s="2">
        <v>1.5529999999999999</v>
      </c>
      <c r="F131" s="2">
        <v>4</v>
      </c>
      <c r="G131" s="2">
        <v>3</v>
      </c>
      <c r="H131" s="2">
        <v>3</v>
      </c>
      <c r="I131" s="2">
        <v>0</v>
      </c>
      <c r="J131" s="2">
        <v>6</v>
      </c>
      <c r="K131" s="2">
        <v>6</v>
      </c>
      <c r="L131" s="2">
        <v>6</v>
      </c>
      <c r="M131" s="2">
        <v>4</v>
      </c>
      <c r="N131" s="2">
        <v>22</v>
      </c>
      <c r="O131" s="2">
        <v>0</v>
      </c>
      <c r="P131" s="2">
        <v>0</v>
      </c>
      <c r="Q131" s="2">
        <v>0</v>
      </c>
      <c r="R131" s="2">
        <v>9</v>
      </c>
      <c r="S131" s="2">
        <v>3</v>
      </c>
      <c r="T131" s="2">
        <v>12</v>
      </c>
      <c r="V131">
        <v>1725</v>
      </c>
      <c r="W131" s="2">
        <v>465.76100000000002</v>
      </c>
      <c r="X131" s="2" t="s">
        <v>292</v>
      </c>
      <c r="Y131" s="2" t="s">
        <v>292</v>
      </c>
      <c r="Z131" s="2" t="s">
        <v>292</v>
      </c>
      <c r="AA131" s="2" t="s">
        <v>292</v>
      </c>
      <c r="AB131" s="2" t="s">
        <v>292</v>
      </c>
      <c r="AC131" s="2" t="s">
        <v>292</v>
      </c>
      <c r="AD131" s="2" t="s">
        <v>292</v>
      </c>
      <c r="AE131" s="2">
        <v>116.47499999999999</v>
      </c>
      <c r="AF131" s="2">
        <v>6.7521739130434781</v>
      </c>
    </row>
    <row r="132" spans="1:32" x14ac:dyDescent="0.35">
      <c r="A132" s="2" t="s">
        <v>170</v>
      </c>
      <c r="B132" s="2" t="s">
        <v>171</v>
      </c>
      <c r="C132" s="2" t="s">
        <v>29</v>
      </c>
      <c r="D132" s="2">
        <v>2</v>
      </c>
      <c r="E132" s="2">
        <v>0.25700000000000001</v>
      </c>
      <c r="F132" s="2">
        <v>2</v>
      </c>
      <c r="G132" s="2">
        <v>2</v>
      </c>
      <c r="H132" s="2">
        <v>1</v>
      </c>
      <c r="I132" s="2">
        <v>0</v>
      </c>
      <c r="J132" s="2">
        <v>4</v>
      </c>
      <c r="K132" s="2">
        <v>6</v>
      </c>
      <c r="L132" s="2">
        <v>6</v>
      </c>
      <c r="M132" s="2">
        <v>4</v>
      </c>
      <c r="N132" s="2">
        <v>20</v>
      </c>
      <c r="O132" s="2">
        <v>0</v>
      </c>
      <c r="P132" s="2">
        <v>0</v>
      </c>
      <c r="Q132" s="2">
        <v>0</v>
      </c>
      <c r="R132" s="2">
        <v>9</v>
      </c>
      <c r="S132" s="2">
        <v>3</v>
      </c>
      <c r="T132" s="2">
        <v>12</v>
      </c>
      <c r="V132">
        <v>428</v>
      </c>
      <c r="W132" s="2">
        <v>178.30099999999999</v>
      </c>
      <c r="X132" s="2" t="s">
        <v>292</v>
      </c>
      <c r="Y132" s="2" t="s">
        <v>292</v>
      </c>
      <c r="Z132" s="2" t="s">
        <v>292</v>
      </c>
      <c r="AA132" s="2" t="s">
        <v>292</v>
      </c>
      <c r="AB132" s="2" t="s">
        <v>292</v>
      </c>
      <c r="AC132" s="2" t="s">
        <v>292</v>
      </c>
      <c r="AD132" s="2" t="s">
        <v>292</v>
      </c>
      <c r="AE132" s="2">
        <v>25.7</v>
      </c>
      <c r="AF132" s="2">
        <v>6.0046728971962615</v>
      </c>
    </row>
    <row r="133" spans="1:32" x14ac:dyDescent="0.35">
      <c r="A133" s="2" t="s">
        <v>172</v>
      </c>
      <c r="B133" s="2" t="s">
        <v>173</v>
      </c>
      <c r="C133" s="2" t="s">
        <v>29</v>
      </c>
      <c r="D133" s="2">
        <v>1</v>
      </c>
      <c r="E133" s="2">
        <v>0.316</v>
      </c>
      <c r="F133" s="2">
        <v>2</v>
      </c>
      <c r="G133" s="2">
        <v>8</v>
      </c>
      <c r="H133" s="2">
        <v>4</v>
      </c>
      <c r="I133" s="2">
        <v>6</v>
      </c>
      <c r="J133" s="2">
        <v>6</v>
      </c>
      <c r="K133" s="2">
        <v>0</v>
      </c>
      <c r="L133" s="2">
        <v>6</v>
      </c>
      <c r="M133" s="2">
        <v>4</v>
      </c>
      <c r="N133" s="2">
        <v>22</v>
      </c>
      <c r="O133" s="2">
        <v>3</v>
      </c>
      <c r="P133" s="2">
        <v>3</v>
      </c>
      <c r="Q133" s="2">
        <v>0</v>
      </c>
      <c r="R133" s="2">
        <v>9</v>
      </c>
      <c r="S133" s="2">
        <v>0</v>
      </c>
      <c r="T133" s="2">
        <v>15</v>
      </c>
      <c r="V133">
        <v>351</v>
      </c>
      <c r="W133" s="2">
        <v>106.996</v>
      </c>
      <c r="X133" s="2" t="s">
        <v>292</v>
      </c>
      <c r="Y133" s="2" t="s">
        <v>292</v>
      </c>
      <c r="Z133" s="2" t="s">
        <v>292</v>
      </c>
      <c r="AA133" s="2" t="s">
        <v>292</v>
      </c>
      <c r="AB133" s="2" t="s">
        <v>292</v>
      </c>
      <c r="AC133" s="2" t="s">
        <v>292</v>
      </c>
      <c r="AD133" s="2" t="s">
        <v>292</v>
      </c>
      <c r="AE133" s="2">
        <v>126.4</v>
      </c>
      <c r="AF133" s="2">
        <v>36.011396011396009</v>
      </c>
    </row>
    <row r="134" spans="1:32" x14ac:dyDescent="0.35">
      <c r="A134" s="2" t="s">
        <v>172</v>
      </c>
      <c r="B134" s="2" t="s">
        <v>173</v>
      </c>
      <c r="C134" s="2" t="s">
        <v>29</v>
      </c>
      <c r="D134" s="2">
        <v>2</v>
      </c>
      <c r="E134" s="2">
        <v>0.32900000000000001</v>
      </c>
      <c r="F134" s="2">
        <v>2</v>
      </c>
      <c r="G134" s="2">
        <v>18</v>
      </c>
      <c r="H134" s="2">
        <v>11</v>
      </c>
      <c r="I134" s="2">
        <v>6</v>
      </c>
      <c r="J134" s="2">
        <v>6</v>
      </c>
      <c r="K134" s="2">
        <v>4</v>
      </c>
      <c r="L134" s="2">
        <v>6</v>
      </c>
      <c r="M134" s="2">
        <v>4</v>
      </c>
      <c r="N134" s="2">
        <v>26</v>
      </c>
      <c r="O134" s="2">
        <v>6</v>
      </c>
      <c r="P134" s="2">
        <v>6</v>
      </c>
      <c r="Q134" s="2">
        <v>0</v>
      </c>
      <c r="R134" s="2">
        <v>9</v>
      </c>
      <c r="S134" s="2">
        <v>0</v>
      </c>
      <c r="T134" s="2">
        <v>21</v>
      </c>
      <c r="V134">
        <v>365</v>
      </c>
      <c r="W134" s="2">
        <v>291.45400000000001</v>
      </c>
      <c r="X134" s="2" t="s">
        <v>292</v>
      </c>
      <c r="Y134" s="2" t="s">
        <v>292</v>
      </c>
      <c r="Z134" s="2" t="s">
        <v>292</v>
      </c>
      <c r="AA134" s="2" t="s">
        <v>292</v>
      </c>
      <c r="AB134" s="2" t="s">
        <v>292</v>
      </c>
      <c r="AC134" s="2" t="s">
        <v>292</v>
      </c>
      <c r="AD134" s="2" t="s">
        <v>292</v>
      </c>
      <c r="AE134" s="2">
        <v>296.10000000000002</v>
      </c>
      <c r="AF134" s="2">
        <v>81.123287671232887</v>
      </c>
    </row>
    <row r="135" spans="1:32" x14ac:dyDescent="0.35">
      <c r="A135" s="2" t="s">
        <v>174</v>
      </c>
      <c r="B135" s="2" t="s">
        <v>175</v>
      </c>
      <c r="C135" s="2" t="s">
        <v>29</v>
      </c>
      <c r="D135" s="2">
        <v>1</v>
      </c>
      <c r="E135" s="2">
        <v>0.124</v>
      </c>
      <c r="F135" s="2">
        <v>2</v>
      </c>
      <c r="G135" s="2">
        <v>4</v>
      </c>
      <c r="H135" s="2">
        <v>3</v>
      </c>
      <c r="I135" s="2">
        <v>6</v>
      </c>
      <c r="J135" s="2">
        <v>6</v>
      </c>
      <c r="K135" s="2">
        <v>2</v>
      </c>
      <c r="L135" s="2">
        <v>6</v>
      </c>
      <c r="M135" s="2">
        <v>6</v>
      </c>
      <c r="N135" s="2">
        <v>26</v>
      </c>
      <c r="O135" s="2">
        <v>0</v>
      </c>
      <c r="P135" s="2">
        <v>0</v>
      </c>
      <c r="Q135" s="2">
        <v>0</v>
      </c>
      <c r="R135" s="2">
        <v>9</v>
      </c>
      <c r="S135" s="2">
        <v>0</v>
      </c>
      <c r="T135" s="2">
        <v>9</v>
      </c>
      <c r="V135">
        <v>133</v>
      </c>
      <c r="W135" s="2">
        <v>154.114</v>
      </c>
      <c r="X135" s="2" t="s">
        <v>292</v>
      </c>
      <c r="Y135" s="2" t="s">
        <v>292</v>
      </c>
      <c r="Z135" s="2" t="s">
        <v>292</v>
      </c>
      <c r="AA135" s="2" t="s">
        <v>292</v>
      </c>
      <c r="AB135" s="2" t="s">
        <v>292</v>
      </c>
      <c r="AC135" s="2" t="s">
        <v>292</v>
      </c>
      <c r="AD135" s="2" t="s">
        <v>292</v>
      </c>
      <c r="AE135" s="2">
        <v>24.8</v>
      </c>
      <c r="AF135" s="2">
        <v>18.646616541353385</v>
      </c>
    </row>
    <row r="136" spans="1:32" x14ac:dyDescent="0.35">
      <c r="A136" s="2" t="s">
        <v>174</v>
      </c>
      <c r="B136" s="2" t="s">
        <v>175</v>
      </c>
      <c r="C136" s="2" t="s">
        <v>29</v>
      </c>
      <c r="D136" s="2">
        <v>2</v>
      </c>
      <c r="E136" s="2">
        <v>0.39800000000000002</v>
      </c>
      <c r="F136" s="2">
        <v>2</v>
      </c>
      <c r="G136" s="2">
        <v>11</v>
      </c>
      <c r="H136" s="2">
        <v>1</v>
      </c>
      <c r="I136" s="2">
        <v>0</v>
      </c>
      <c r="J136" s="2">
        <v>4</v>
      </c>
      <c r="K136" s="2">
        <v>0</v>
      </c>
      <c r="L136" s="2">
        <v>6</v>
      </c>
      <c r="M136" s="2">
        <v>6</v>
      </c>
      <c r="N136" s="2">
        <v>16</v>
      </c>
      <c r="O136" s="2">
        <v>3</v>
      </c>
      <c r="P136" s="2">
        <v>3</v>
      </c>
      <c r="Q136" s="2">
        <v>0</v>
      </c>
      <c r="R136" s="2">
        <v>9</v>
      </c>
      <c r="S136" s="2">
        <v>0</v>
      </c>
      <c r="T136" s="2">
        <v>15</v>
      </c>
      <c r="V136">
        <v>325</v>
      </c>
      <c r="W136" s="2">
        <v>103.602</v>
      </c>
      <c r="X136" s="2" t="s">
        <v>292</v>
      </c>
      <c r="Y136" s="2" t="s">
        <v>292</v>
      </c>
      <c r="Z136" s="2" t="s">
        <v>292</v>
      </c>
      <c r="AA136" s="2" t="s">
        <v>292</v>
      </c>
      <c r="AB136" s="2" t="s">
        <v>292</v>
      </c>
      <c r="AC136" s="2" t="s">
        <v>292</v>
      </c>
      <c r="AD136" s="2" t="s">
        <v>292</v>
      </c>
      <c r="AE136" s="2">
        <v>218.9</v>
      </c>
      <c r="AF136" s="2">
        <v>67.353846153846149</v>
      </c>
    </row>
    <row r="137" spans="1:32" x14ac:dyDescent="0.35">
      <c r="A137" s="2" t="s">
        <v>178</v>
      </c>
      <c r="B137" s="2" t="s">
        <v>179</v>
      </c>
      <c r="C137" s="2" t="s">
        <v>29</v>
      </c>
      <c r="D137" s="2">
        <v>1</v>
      </c>
      <c r="E137" s="2">
        <v>0.14099999999999999</v>
      </c>
      <c r="F137" s="2">
        <v>2</v>
      </c>
      <c r="G137" s="2">
        <v>4</v>
      </c>
      <c r="H137" s="2">
        <v>1</v>
      </c>
      <c r="I137" s="2">
        <v>2</v>
      </c>
      <c r="J137" s="2">
        <v>0</v>
      </c>
      <c r="K137" s="2">
        <v>0</v>
      </c>
      <c r="L137" s="2">
        <v>6</v>
      </c>
      <c r="M137" s="2">
        <v>6</v>
      </c>
      <c r="N137" s="2">
        <v>14</v>
      </c>
      <c r="O137" s="2">
        <v>0</v>
      </c>
      <c r="P137" s="2">
        <v>0</v>
      </c>
      <c r="Q137" s="2">
        <v>0</v>
      </c>
      <c r="R137" s="2">
        <v>9</v>
      </c>
      <c r="S137" s="2">
        <v>0</v>
      </c>
      <c r="T137" s="2">
        <v>9</v>
      </c>
      <c r="V137">
        <v>116</v>
      </c>
      <c r="W137" s="2">
        <v>122.86199999999999</v>
      </c>
      <c r="X137" s="2" t="s">
        <v>292</v>
      </c>
      <c r="Y137" s="2" t="s">
        <v>292</v>
      </c>
      <c r="Z137" s="2" t="s">
        <v>292</v>
      </c>
      <c r="AA137" s="2" t="s">
        <v>292</v>
      </c>
      <c r="AB137" s="2" t="s">
        <v>292</v>
      </c>
      <c r="AC137" s="2" t="s">
        <v>292</v>
      </c>
      <c r="AD137" s="2" t="s">
        <v>292</v>
      </c>
      <c r="AE137" s="2">
        <v>28.199999999999996</v>
      </c>
      <c r="AF137" s="2">
        <v>24.310344827586203</v>
      </c>
    </row>
    <row r="138" spans="1:32" x14ac:dyDescent="0.35">
      <c r="A138" s="2" t="s">
        <v>178</v>
      </c>
      <c r="B138" s="2" t="s">
        <v>179</v>
      </c>
      <c r="C138" s="2" t="s">
        <v>31</v>
      </c>
      <c r="D138" s="2">
        <v>1</v>
      </c>
      <c r="E138" s="2">
        <v>0.36199999999999999</v>
      </c>
      <c r="F138" s="2">
        <v>2</v>
      </c>
      <c r="G138" s="2">
        <v>12</v>
      </c>
      <c r="H138" s="2">
        <v>4</v>
      </c>
      <c r="I138" s="2">
        <v>6</v>
      </c>
      <c r="J138" s="2">
        <v>6</v>
      </c>
      <c r="K138" s="2">
        <v>4</v>
      </c>
      <c r="L138" s="2">
        <v>6</v>
      </c>
      <c r="M138" s="2">
        <v>6</v>
      </c>
      <c r="N138" s="2">
        <v>28</v>
      </c>
      <c r="O138" s="2">
        <v>9</v>
      </c>
      <c r="P138" s="2">
        <v>3</v>
      </c>
      <c r="Q138" s="2">
        <v>0</v>
      </c>
      <c r="R138" s="2">
        <v>9</v>
      </c>
      <c r="S138" s="2">
        <v>0</v>
      </c>
      <c r="T138" s="2">
        <v>21</v>
      </c>
      <c r="V138"/>
      <c r="W138" s="2">
        <v>176.31700000000001</v>
      </c>
      <c r="X138" s="2" t="s">
        <v>292</v>
      </c>
      <c r="Y138" s="2" t="s">
        <v>292</v>
      </c>
      <c r="Z138" s="2" t="s">
        <v>292</v>
      </c>
      <c r="AA138" s="2" t="s">
        <v>292</v>
      </c>
      <c r="AB138" s="2" t="s">
        <v>292</v>
      </c>
      <c r="AC138" s="2" t="s">
        <v>292</v>
      </c>
      <c r="AD138" s="2" t="s">
        <v>292</v>
      </c>
      <c r="AE138" s="2">
        <v>217.2</v>
      </c>
    </row>
    <row r="139" spans="1:32" x14ac:dyDescent="0.35">
      <c r="A139" s="2" t="s">
        <v>180</v>
      </c>
      <c r="B139" s="2" t="s">
        <v>182</v>
      </c>
      <c r="C139" s="2" t="s">
        <v>31</v>
      </c>
      <c r="D139" s="2">
        <v>1</v>
      </c>
      <c r="E139" s="2">
        <v>1.498</v>
      </c>
      <c r="F139" s="2">
        <v>4</v>
      </c>
      <c r="G139" s="2">
        <v>3</v>
      </c>
      <c r="H139" s="2">
        <v>1</v>
      </c>
      <c r="I139" s="2">
        <v>6</v>
      </c>
      <c r="J139" s="2">
        <v>4</v>
      </c>
      <c r="K139" s="2">
        <v>0</v>
      </c>
      <c r="L139" s="2">
        <v>6</v>
      </c>
      <c r="M139" s="2">
        <v>6</v>
      </c>
      <c r="N139" s="2">
        <v>22</v>
      </c>
      <c r="O139" s="2">
        <v>0</v>
      </c>
      <c r="P139" s="2">
        <v>0</v>
      </c>
      <c r="Q139" s="2">
        <v>0</v>
      </c>
      <c r="R139" s="2">
        <v>9</v>
      </c>
      <c r="S139" s="2">
        <v>9</v>
      </c>
      <c r="T139" s="2">
        <v>18</v>
      </c>
      <c r="V139"/>
      <c r="W139" s="2">
        <v>449.54199999999997</v>
      </c>
      <c r="X139" s="2" t="s">
        <v>292</v>
      </c>
      <c r="Y139" s="2" t="s">
        <v>292</v>
      </c>
      <c r="Z139" s="2" t="s">
        <v>292</v>
      </c>
      <c r="AA139" s="2" t="s">
        <v>292</v>
      </c>
      <c r="AB139" s="2" t="s">
        <v>292</v>
      </c>
      <c r="AC139" s="2" t="s">
        <v>292</v>
      </c>
      <c r="AD139" s="2" t="s">
        <v>292</v>
      </c>
      <c r="AE139" s="2">
        <v>112.35</v>
      </c>
    </row>
    <row r="140" spans="1:32" x14ac:dyDescent="0.35">
      <c r="A140" s="2" t="s">
        <v>180</v>
      </c>
      <c r="B140" s="2" t="s">
        <v>182</v>
      </c>
      <c r="C140" s="2" t="s">
        <v>29</v>
      </c>
      <c r="D140" s="2">
        <v>1</v>
      </c>
      <c r="E140" s="2">
        <v>0.13200000000000001</v>
      </c>
      <c r="F140" s="2">
        <v>2</v>
      </c>
      <c r="G140" s="2">
        <v>7</v>
      </c>
      <c r="H140" s="2">
        <v>5</v>
      </c>
      <c r="I140" s="2">
        <v>6</v>
      </c>
      <c r="J140" s="2">
        <v>6</v>
      </c>
      <c r="K140" s="2">
        <v>2</v>
      </c>
      <c r="L140" s="2">
        <v>6</v>
      </c>
      <c r="M140" s="2">
        <v>6</v>
      </c>
      <c r="N140" s="2">
        <v>26</v>
      </c>
      <c r="O140" s="2">
        <v>0</v>
      </c>
      <c r="P140" s="2">
        <v>0</v>
      </c>
      <c r="Q140" s="2">
        <v>0</v>
      </c>
      <c r="R140" s="2">
        <v>9</v>
      </c>
      <c r="S140" s="2">
        <v>3</v>
      </c>
      <c r="T140" s="2">
        <v>12</v>
      </c>
      <c r="V140">
        <v>220</v>
      </c>
      <c r="W140" s="2">
        <v>88.82</v>
      </c>
      <c r="X140" s="2" t="s">
        <v>292</v>
      </c>
      <c r="Y140" s="2" t="s">
        <v>292</v>
      </c>
      <c r="Z140" s="2" t="s">
        <v>292</v>
      </c>
      <c r="AA140" s="2" t="s">
        <v>292</v>
      </c>
      <c r="AB140" s="2" t="s">
        <v>292</v>
      </c>
      <c r="AC140" s="2" t="s">
        <v>292</v>
      </c>
      <c r="AD140" s="2" t="s">
        <v>292</v>
      </c>
      <c r="AE140" s="2">
        <v>46.2</v>
      </c>
      <c r="AF140" s="2">
        <v>21</v>
      </c>
    </row>
    <row r="141" spans="1:32" x14ac:dyDescent="0.35">
      <c r="A141" s="2" t="s">
        <v>180</v>
      </c>
      <c r="B141" s="2" t="s">
        <v>182</v>
      </c>
      <c r="C141" s="2" t="s">
        <v>29</v>
      </c>
      <c r="D141" s="2">
        <v>3</v>
      </c>
      <c r="E141" s="2">
        <v>7.1999999999999995E-2</v>
      </c>
      <c r="F141" s="2">
        <v>2</v>
      </c>
      <c r="G141" s="2">
        <v>10</v>
      </c>
      <c r="H141" s="2">
        <v>4</v>
      </c>
      <c r="I141" s="2">
        <v>4</v>
      </c>
      <c r="J141" s="2">
        <v>4</v>
      </c>
      <c r="K141" s="2">
        <v>0</v>
      </c>
      <c r="L141" s="2">
        <v>6</v>
      </c>
      <c r="M141" s="2">
        <v>4</v>
      </c>
      <c r="N141" s="2">
        <v>18</v>
      </c>
      <c r="O141" s="2">
        <v>0</v>
      </c>
      <c r="P141" s="2">
        <v>3</v>
      </c>
      <c r="Q141" s="2">
        <v>0</v>
      </c>
      <c r="R141" s="2">
        <v>9</v>
      </c>
      <c r="S141" s="2">
        <v>6</v>
      </c>
      <c r="T141" s="2">
        <v>18</v>
      </c>
      <c r="V141">
        <v>120</v>
      </c>
      <c r="X141" s="2" t="s">
        <v>292</v>
      </c>
      <c r="Y141" s="2" t="s">
        <v>292</v>
      </c>
      <c r="Z141" s="2" t="s">
        <v>292</v>
      </c>
      <c r="AA141" s="2" t="s">
        <v>292</v>
      </c>
      <c r="AB141" s="2" t="s">
        <v>292</v>
      </c>
      <c r="AC141" s="2" t="s">
        <v>292</v>
      </c>
      <c r="AD141" s="2" t="s">
        <v>292</v>
      </c>
      <c r="AE141" s="2">
        <v>36</v>
      </c>
      <c r="AF141" s="2">
        <v>30</v>
      </c>
    </row>
    <row r="142" spans="1:32" x14ac:dyDescent="0.35">
      <c r="A142" s="2" t="s">
        <v>180</v>
      </c>
      <c r="B142" s="2" t="s">
        <v>182</v>
      </c>
      <c r="C142" s="2" t="s">
        <v>29</v>
      </c>
      <c r="D142" s="2">
        <v>2</v>
      </c>
      <c r="E142" s="2">
        <v>1.5</v>
      </c>
      <c r="F142" s="2">
        <v>4</v>
      </c>
      <c r="G142" s="2">
        <v>49</v>
      </c>
      <c r="H142" s="2">
        <v>13</v>
      </c>
      <c r="I142" s="2">
        <v>4</v>
      </c>
      <c r="J142" s="2">
        <v>6</v>
      </c>
      <c r="K142" s="2">
        <v>0</v>
      </c>
      <c r="L142" s="2">
        <v>6</v>
      </c>
      <c r="M142" s="2">
        <v>4</v>
      </c>
      <c r="N142" s="2">
        <v>20</v>
      </c>
      <c r="O142" s="2">
        <v>0</v>
      </c>
      <c r="P142" s="2">
        <v>6</v>
      </c>
      <c r="Q142" s="2">
        <v>0</v>
      </c>
      <c r="R142" s="2">
        <v>9</v>
      </c>
      <c r="S142" s="2">
        <v>6</v>
      </c>
      <c r="T142" s="2">
        <v>21</v>
      </c>
      <c r="V142">
        <v>1</v>
      </c>
      <c r="X142" s="2" t="s">
        <v>292</v>
      </c>
      <c r="Y142" s="2" t="s">
        <v>292</v>
      </c>
      <c r="Z142" s="2" t="s">
        <v>292</v>
      </c>
      <c r="AA142" s="2" t="s">
        <v>292</v>
      </c>
      <c r="AB142" s="2" t="s">
        <v>292</v>
      </c>
      <c r="AC142" s="2" t="s">
        <v>292</v>
      </c>
      <c r="AD142" s="2" t="s">
        <v>292</v>
      </c>
      <c r="AE142" s="2">
        <v>1837.5</v>
      </c>
      <c r="AF142" s="2">
        <v>183750</v>
      </c>
    </row>
    <row r="143" spans="1:32" x14ac:dyDescent="0.35">
      <c r="A143" s="2" t="s">
        <v>185</v>
      </c>
      <c r="B143" s="2" t="s">
        <v>186</v>
      </c>
      <c r="C143" s="2" t="s">
        <v>29</v>
      </c>
      <c r="D143" s="2">
        <v>2</v>
      </c>
      <c r="E143" s="2">
        <v>0.377</v>
      </c>
      <c r="F143" s="2">
        <v>2</v>
      </c>
      <c r="G143" s="2">
        <v>47</v>
      </c>
      <c r="H143" s="2">
        <v>4</v>
      </c>
      <c r="I143" s="2">
        <v>6</v>
      </c>
      <c r="J143" s="2">
        <v>6</v>
      </c>
      <c r="K143" s="2">
        <v>4</v>
      </c>
      <c r="L143" s="2">
        <v>6</v>
      </c>
      <c r="M143" s="2">
        <v>6</v>
      </c>
      <c r="N143" s="2">
        <v>28</v>
      </c>
      <c r="O143" s="2">
        <v>0</v>
      </c>
      <c r="P143" s="2">
        <v>9</v>
      </c>
      <c r="Q143" s="2">
        <v>0</v>
      </c>
      <c r="R143" s="2">
        <v>9</v>
      </c>
      <c r="S143" s="2">
        <v>0</v>
      </c>
      <c r="T143" s="2">
        <v>18</v>
      </c>
      <c r="V143">
        <v>628</v>
      </c>
      <c r="W143" s="2">
        <v>278.53800000000001</v>
      </c>
      <c r="X143" s="2" t="s">
        <v>292</v>
      </c>
      <c r="Y143" s="2" t="s">
        <v>292</v>
      </c>
      <c r="Z143" s="2" t="s">
        <v>292</v>
      </c>
      <c r="AA143" s="2" t="s">
        <v>292</v>
      </c>
      <c r="AB143" s="2" t="s">
        <v>292</v>
      </c>
      <c r="AC143" s="2" t="s">
        <v>292</v>
      </c>
      <c r="AD143" s="2" t="s">
        <v>292</v>
      </c>
      <c r="AE143" s="2">
        <v>885.95</v>
      </c>
      <c r="AF143" s="2">
        <v>141.07484076433121</v>
      </c>
    </row>
    <row r="144" spans="1:32" x14ac:dyDescent="0.35">
      <c r="A144" s="2" t="s">
        <v>187</v>
      </c>
      <c r="B144" s="2" t="s">
        <v>188</v>
      </c>
      <c r="C144" s="2" t="s">
        <v>29</v>
      </c>
      <c r="D144" s="2">
        <v>1</v>
      </c>
      <c r="E144" s="2">
        <v>0.19600000000000001</v>
      </c>
      <c r="F144" s="2">
        <v>2</v>
      </c>
      <c r="G144" s="2">
        <v>7</v>
      </c>
      <c r="H144" s="2">
        <v>4</v>
      </c>
      <c r="I144" s="2">
        <v>0</v>
      </c>
      <c r="J144" s="2">
        <v>2</v>
      </c>
      <c r="K144" s="2">
        <v>0</v>
      </c>
      <c r="L144" s="2">
        <v>6</v>
      </c>
      <c r="M144" s="2">
        <v>6</v>
      </c>
      <c r="N144" s="2">
        <v>14</v>
      </c>
      <c r="O144" s="2">
        <v>0</v>
      </c>
      <c r="P144" s="2">
        <v>0</v>
      </c>
      <c r="Q144" s="2">
        <v>0</v>
      </c>
      <c r="R144" s="2">
        <v>9</v>
      </c>
      <c r="S144" s="2">
        <v>0</v>
      </c>
      <c r="T144" s="2">
        <v>9</v>
      </c>
      <c r="V144">
        <v>326</v>
      </c>
      <c r="W144" s="2">
        <v>251.90199999999999</v>
      </c>
      <c r="X144" s="2" t="s">
        <v>292</v>
      </c>
      <c r="Y144" s="2" t="s">
        <v>292</v>
      </c>
      <c r="Z144" s="2" t="s">
        <v>292</v>
      </c>
      <c r="AA144" s="2" t="s">
        <v>292</v>
      </c>
      <c r="AB144" s="2" t="s">
        <v>292</v>
      </c>
      <c r="AC144" s="2" t="s">
        <v>292</v>
      </c>
      <c r="AD144" s="2" t="s">
        <v>292</v>
      </c>
      <c r="AE144" s="2">
        <v>68.599999999999994</v>
      </c>
      <c r="AF144" s="2">
        <v>21.04294478527607</v>
      </c>
    </row>
    <row r="145" spans="1:32" x14ac:dyDescent="0.35">
      <c r="A145" s="2" t="s">
        <v>187</v>
      </c>
      <c r="B145" s="2" t="s">
        <v>188</v>
      </c>
      <c r="C145" s="2" t="s">
        <v>31</v>
      </c>
      <c r="D145" s="2">
        <v>1</v>
      </c>
      <c r="E145" s="2">
        <v>8.6869999999999994</v>
      </c>
      <c r="F145" s="2">
        <v>7</v>
      </c>
      <c r="G145" s="2">
        <v>131</v>
      </c>
      <c r="H145" s="2">
        <v>11</v>
      </c>
      <c r="I145" s="2">
        <v>6</v>
      </c>
      <c r="J145" s="2">
        <v>6</v>
      </c>
      <c r="K145" s="2">
        <v>4</v>
      </c>
      <c r="L145" s="2">
        <v>6</v>
      </c>
      <c r="M145" s="2">
        <v>4</v>
      </c>
      <c r="N145" s="2">
        <v>26</v>
      </c>
      <c r="O145" s="2">
        <v>6</v>
      </c>
      <c r="P145" s="2">
        <v>9</v>
      </c>
      <c r="Q145" s="2">
        <v>0</v>
      </c>
      <c r="R145" s="2">
        <v>9</v>
      </c>
      <c r="S145" s="2">
        <v>0</v>
      </c>
      <c r="T145" s="2">
        <v>24</v>
      </c>
      <c r="V145"/>
      <c r="W145" s="2">
        <v>260.12099999999998</v>
      </c>
      <c r="X145" s="2" t="s">
        <v>292</v>
      </c>
      <c r="Y145" s="2" t="s">
        <v>292</v>
      </c>
      <c r="Z145" s="2" t="s">
        <v>292</v>
      </c>
      <c r="AA145" s="2" t="s">
        <v>292</v>
      </c>
      <c r="AB145" s="2" t="s">
        <v>292</v>
      </c>
      <c r="AC145" s="2" t="s">
        <v>292</v>
      </c>
      <c r="AD145" s="2" t="s">
        <v>292</v>
      </c>
      <c r="AE145" s="2">
        <v>16257.1</v>
      </c>
    </row>
    <row r="146" spans="1:32" x14ac:dyDescent="0.35">
      <c r="A146" s="2" t="s">
        <v>189</v>
      </c>
      <c r="B146" s="2" t="s">
        <v>190</v>
      </c>
      <c r="C146" s="2" t="s">
        <v>29</v>
      </c>
      <c r="D146" s="2">
        <v>1</v>
      </c>
      <c r="E146" s="2">
        <v>0.78300000000000003</v>
      </c>
      <c r="F146" s="2">
        <v>3</v>
      </c>
      <c r="G146" s="2">
        <v>11</v>
      </c>
      <c r="H146" s="2">
        <v>3</v>
      </c>
      <c r="I146" s="2">
        <v>0</v>
      </c>
      <c r="J146" s="2">
        <v>2</v>
      </c>
      <c r="K146" s="2">
        <v>0</v>
      </c>
      <c r="L146" s="2">
        <v>6</v>
      </c>
      <c r="M146" s="2">
        <v>6</v>
      </c>
      <c r="N146" s="2">
        <v>14</v>
      </c>
      <c r="O146" s="2">
        <v>0</v>
      </c>
      <c r="P146" s="2">
        <v>3</v>
      </c>
      <c r="Q146" s="2">
        <v>0</v>
      </c>
      <c r="R146" s="2">
        <v>9</v>
      </c>
      <c r="S146" s="2">
        <v>0</v>
      </c>
      <c r="T146" s="2">
        <v>12</v>
      </c>
      <c r="V146">
        <v>1304</v>
      </c>
      <c r="W146" s="2">
        <v>241.69</v>
      </c>
      <c r="X146" s="2" t="s">
        <v>292</v>
      </c>
      <c r="Y146" s="2" t="s">
        <v>292</v>
      </c>
      <c r="Z146" s="2" t="s">
        <v>292</v>
      </c>
      <c r="AA146" s="2" t="s">
        <v>292</v>
      </c>
      <c r="AB146" s="2" t="s">
        <v>292</v>
      </c>
      <c r="AC146" s="2" t="s">
        <v>292</v>
      </c>
      <c r="AD146" s="2" t="s">
        <v>292</v>
      </c>
      <c r="AE146" s="2">
        <v>287.10000000000002</v>
      </c>
      <c r="AF146" s="2">
        <v>22.016871165644176</v>
      </c>
    </row>
    <row r="147" spans="1:32" x14ac:dyDescent="0.35">
      <c r="A147" s="2" t="s">
        <v>189</v>
      </c>
      <c r="B147" s="2" t="s">
        <v>190</v>
      </c>
      <c r="C147" s="2" t="s">
        <v>29</v>
      </c>
      <c r="D147" s="2">
        <v>2</v>
      </c>
      <c r="E147" s="2">
        <v>1.7589999999999999</v>
      </c>
      <c r="F147" s="2">
        <v>4</v>
      </c>
      <c r="G147" s="2">
        <v>30</v>
      </c>
      <c r="H147" s="2">
        <v>7</v>
      </c>
      <c r="I147" s="2">
        <v>0</v>
      </c>
      <c r="J147" s="2">
        <v>4</v>
      </c>
      <c r="K147" s="2">
        <v>4</v>
      </c>
      <c r="L147" s="2">
        <v>6</v>
      </c>
      <c r="M147" s="2">
        <v>4</v>
      </c>
      <c r="N147" s="2">
        <v>18</v>
      </c>
      <c r="O147" s="2">
        <v>0</v>
      </c>
      <c r="P147" s="2">
        <v>3</v>
      </c>
      <c r="Q147" s="2">
        <v>0</v>
      </c>
      <c r="R147" s="2">
        <v>9</v>
      </c>
      <c r="S147" s="2">
        <v>0</v>
      </c>
      <c r="T147" s="2">
        <v>12</v>
      </c>
      <c r="V147">
        <v>1954</v>
      </c>
      <c r="W147" s="2">
        <v>371.67500000000001</v>
      </c>
      <c r="X147" s="2" t="s">
        <v>292</v>
      </c>
      <c r="Y147" s="2" t="s">
        <v>292</v>
      </c>
      <c r="Z147" s="2" t="s">
        <v>292</v>
      </c>
      <c r="AA147" s="2" t="s">
        <v>292</v>
      </c>
      <c r="AB147" s="2" t="s">
        <v>292</v>
      </c>
      <c r="AC147" s="2" t="s">
        <v>292</v>
      </c>
      <c r="AD147" s="2" t="s">
        <v>292</v>
      </c>
      <c r="AE147" s="2">
        <v>1319.25</v>
      </c>
      <c r="AF147" s="2">
        <v>67.515353121801439</v>
      </c>
    </row>
    <row r="148" spans="1:32" x14ac:dyDescent="0.35">
      <c r="A148" s="2" t="s">
        <v>191</v>
      </c>
      <c r="B148" s="2" t="s">
        <v>192</v>
      </c>
      <c r="C148" s="2" t="s">
        <v>31</v>
      </c>
      <c r="D148" s="2">
        <v>1</v>
      </c>
      <c r="E148" s="2">
        <v>0.54700000000000004</v>
      </c>
      <c r="F148" s="2">
        <v>3</v>
      </c>
      <c r="G148" s="2">
        <v>56</v>
      </c>
      <c r="H148" s="2">
        <v>17</v>
      </c>
      <c r="I148" s="2">
        <v>2</v>
      </c>
      <c r="J148" s="2">
        <v>2</v>
      </c>
      <c r="K148" s="2">
        <v>2</v>
      </c>
      <c r="L148" s="2">
        <v>6</v>
      </c>
      <c r="M148" s="2">
        <v>6</v>
      </c>
      <c r="N148" s="2">
        <v>18</v>
      </c>
      <c r="O148" s="2">
        <v>6</v>
      </c>
      <c r="P148" s="2">
        <v>9</v>
      </c>
      <c r="Q148" s="2">
        <v>3</v>
      </c>
      <c r="R148" s="2">
        <v>9</v>
      </c>
      <c r="S148" s="2">
        <v>0</v>
      </c>
      <c r="T148" s="2">
        <v>27</v>
      </c>
      <c r="V148"/>
      <c r="X148" s="2" t="s">
        <v>292</v>
      </c>
      <c r="Y148" s="2" t="s">
        <v>292</v>
      </c>
      <c r="Z148" s="2" t="s">
        <v>292</v>
      </c>
      <c r="AA148" s="2" t="s">
        <v>292</v>
      </c>
      <c r="AB148" s="2" t="s">
        <v>292</v>
      </c>
      <c r="AC148" s="2" t="s">
        <v>292</v>
      </c>
      <c r="AD148" s="2" t="s">
        <v>292</v>
      </c>
      <c r="AE148" s="2">
        <v>1021.0666666666667</v>
      </c>
    </row>
    <row r="149" spans="1:32" x14ac:dyDescent="0.35">
      <c r="A149" s="2" t="s">
        <v>193</v>
      </c>
      <c r="B149" s="2" t="s">
        <v>195</v>
      </c>
      <c r="C149" s="2" t="s">
        <v>29</v>
      </c>
      <c r="D149" s="2">
        <v>1</v>
      </c>
      <c r="E149" s="2">
        <v>0.16300000000000001</v>
      </c>
      <c r="F149" s="2">
        <v>2</v>
      </c>
      <c r="G149" s="2">
        <v>1</v>
      </c>
      <c r="H149" s="2">
        <v>1</v>
      </c>
      <c r="I149" s="2">
        <v>0</v>
      </c>
      <c r="J149" s="2">
        <v>6</v>
      </c>
      <c r="K149" s="2">
        <v>2</v>
      </c>
      <c r="L149" s="2">
        <v>6</v>
      </c>
      <c r="M149" s="2">
        <v>6</v>
      </c>
      <c r="N149" s="2">
        <v>20</v>
      </c>
      <c r="O149" s="2">
        <v>0</v>
      </c>
      <c r="P149" s="2">
        <v>0</v>
      </c>
      <c r="Q149" s="2">
        <v>0</v>
      </c>
      <c r="R149" s="2">
        <v>9</v>
      </c>
      <c r="S149" s="2">
        <v>0</v>
      </c>
      <c r="T149" s="2">
        <v>9</v>
      </c>
      <c r="V149">
        <v>271</v>
      </c>
      <c r="W149" s="2">
        <v>162.548</v>
      </c>
      <c r="X149" s="2" t="s">
        <v>292</v>
      </c>
      <c r="Y149" s="2" t="s">
        <v>292</v>
      </c>
      <c r="Z149" s="2" t="s">
        <v>292</v>
      </c>
      <c r="AA149" s="2" t="s">
        <v>292</v>
      </c>
      <c r="AB149" s="2" t="s">
        <v>292</v>
      </c>
      <c r="AC149" s="2" t="s">
        <v>292</v>
      </c>
      <c r="AD149" s="2" t="s">
        <v>292</v>
      </c>
      <c r="AE149" s="2">
        <v>8.15</v>
      </c>
      <c r="AF149" s="2">
        <v>3.0073800738007379</v>
      </c>
    </row>
    <row r="150" spans="1:32" x14ac:dyDescent="0.35">
      <c r="A150" s="2" t="s">
        <v>196</v>
      </c>
      <c r="B150" s="2" t="s">
        <v>197</v>
      </c>
      <c r="C150" s="2" t="s">
        <v>29</v>
      </c>
      <c r="D150" s="2">
        <v>1</v>
      </c>
      <c r="E150" s="2">
        <v>0.52</v>
      </c>
      <c r="F150" s="2">
        <v>3</v>
      </c>
      <c r="G150" s="2">
        <v>13</v>
      </c>
      <c r="H150" s="2">
        <v>3</v>
      </c>
      <c r="I150" s="2">
        <v>2</v>
      </c>
      <c r="J150" s="2">
        <v>0</v>
      </c>
      <c r="K150" s="2">
        <v>2</v>
      </c>
      <c r="L150" s="2">
        <v>6</v>
      </c>
      <c r="M150" s="2">
        <v>6</v>
      </c>
      <c r="N150" s="2">
        <v>16</v>
      </c>
      <c r="O150" s="2">
        <v>0</v>
      </c>
      <c r="P150" s="2">
        <v>3</v>
      </c>
      <c r="Q150" s="2">
        <v>0</v>
      </c>
      <c r="R150" s="2">
        <v>9</v>
      </c>
      <c r="S150" s="2">
        <v>0</v>
      </c>
      <c r="T150" s="2">
        <v>12</v>
      </c>
      <c r="V150">
        <v>433</v>
      </c>
      <c r="W150" s="2">
        <v>222.99600000000001</v>
      </c>
      <c r="X150" s="2" t="s">
        <v>292</v>
      </c>
      <c r="Y150" s="2" t="s">
        <v>292</v>
      </c>
      <c r="Z150" s="2" t="s">
        <v>292</v>
      </c>
      <c r="AA150" s="2" t="s">
        <v>292</v>
      </c>
      <c r="AB150" s="2" t="s">
        <v>292</v>
      </c>
      <c r="AC150" s="2" t="s">
        <v>292</v>
      </c>
      <c r="AD150" s="2" t="s">
        <v>292</v>
      </c>
      <c r="AE150" s="2">
        <v>225.33333333333334</v>
      </c>
      <c r="AF150" s="2">
        <v>52.040030792917634</v>
      </c>
    </row>
    <row r="151" spans="1:32" x14ac:dyDescent="0.35">
      <c r="A151" s="2" t="s">
        <v>198</v>
      </c>
      <c r="B151" s="2" t="s">
        <v>199</v>
      </c>
      <c r="C151" s="2" t="s">
        <v>29</v>
      </c>
      <c r="D151" s="2">
        <v>1</v>
      </c>
      <c r="E151" s="2">
        <v>1.78</v>
      </c>
      <c r="F151" s="2">
        <v>4</v>
      </c>
      <c r="G151" s="2">
        <v>0</v>
      </c>
      <c r="H151" s="2">
        <v>0</v>
      </c>
      <c r="I151" s="2">
        <v>6</v>
      </c>
      <c r="J151" s="2">
        <v>0</v>
      </c>
      <c r="K151" s="2">
        <v>0</v>
      </c>
      <c r="L151" s="2">
        <v>6</v>
      </c>
      <c r="M151" s="2">
        <v>6</v>
      </c>
      <c r="N151" s="2">
        <v>18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V151">
        <v>1113</v>
      </c>
      <c r="W151" s="2">
        <v>533.85199999999998</v>
      </c>
      <c r="X151" s="2" t="s">
        <v>292</v>
      </c>
      <c r="Y151" s="2" t="s">
        <v>292</v>
      </c>
      <c r="Z151" s="2" t="s">
        <v>292</v>
      </c>
      <c r="AA151" s="2" t="s">
        <v>292</v>
      </c>
      <c r="AB151" s="2" t="s">
        <v>292</v>
      </c>
      <c r="AC151" s="2" t="s">
        <v>292</v>
      </c>
      <c r="AD151" s="2" t="s">
        <v>292</v>
      </c>
      <c r="AE151" s="2">
        <v>0</v>
      </c>
      <c r="AF151" s="2">
        <v>0</v>
      </c>
    </row>
    <row r="152" spans="1:32" x14ac:dyDescent="0.35">
      <c r="A152" s="2" t="s">
        <v>198</v>
      </c>
      <c r="B152" s="2" t="s">
        <v>199</v>
      </c>
      <c r="C152" s="2" t="s">
        <v>29</v>
      </c>
      <c r="D152" s="2">
        <v>3</v>
      </c>
      <c r="E152" s="2">
        <v>1.2669999999999999</v>
      </c>
      <c r="F152" s="2">
        <v>4</v>
      </c>
      <c r="G152" s="2">
        <v>13</v>
      </c>
      <c r="H152" s="2">
        <v>3</v>
      </c>
      <c r="I152" s="2">
        <v>2</v>
      </c>
      <c r="J152" s="2">
        <v>4</v>
      </c>
      <c r="K152" s="2">
        <v>0</v>
      </c>
      <c r="L152" s="2">
        <v>6</v>
      </c>
      <c r="M152" s="2">
        <v>6</v>
      </c>
      <c r="N152" s="2">
        <v>18</v>
      </c>
      <c r="O152" s="2">
        <v>0</v>
      </c>
      <c r="P152" s="2">
        <v>0</v>
      </c>
      <c r="Q152" s="2">
        <v>0</v>
      </c>
      <c r="R152" s="2">
        <v>9</v>
      </c>
      <c r="S152" s="2">
        <v>0</v>
      </c>
      <c r="T152" s="2">
        <v>9</v>
      </c>
      <c r="V152">
        <v>634</v>
      </c>
      <c r="W152" s="2">
        <v>298.10000000000002</v>
      </c>
      <c r="X152" s="2" t="s">
        <v>292</v>
      </c>
      <c r="Y152" s="2" t="s">
        <v>292</v>
      </c>
      <c r="Z152" s="2" t="s">
        <v>292</v>
      </c>
      <c r="AA152" s="2" t="s">
        <v>292</v>
      </c>
      <c r="AB152" s="2" t="s">
        <v>292</v>
      </c>
      <c r="AC152" s="2" t="s">
        <v>292</v>
      </c>
      <c r="AD152" s="2" t="s">
        <v>292</v>
      </c>
      <c r="AE152" s="2">
        <v>411.77499999999992</v>
      </c>
      <c r="AF152" s="2">
        <v>64.948738170346985</v>
      </c>
    </row>
    <row r="153" spans="1:32" x14ac:dyDescent="0.35">
      <c r="A153" s="2" t="s">
        <v>198</v>
      </c>
      <c r="B153" s="2" t="s">
        <v>199</v>
      </c>
      <c r="C153" s="2" t="s">
        <v>29</v>
      </c>
      <c r="D153" s="2">
        <v>2</v>
      </c>
      <c r="E153" s="2">
        <v>0.95799999999999996</v>
      </c>
      <c r="F153" s="2">
        <v>3</v>
      </c>
      <c r="G153" s="2">
        <v>7</v>
      </c>
      <c r="H153" s="2">
        <v>3</v>
      </c>
      <c r="I153" s="2">
        <v>0</v>
      </c>
      <c r="J153" s="2">
        <v>0</v>
      </c>
      <c r="K153" s="2">
        <v>0</v>
      </c>
      <c r="L153" s="2">
        <v>6</v>
      </c>
      <c r="M153" s="2">
        <v>6</v>
      </c>
      <c r="N153" s="2">
        <v>12</v>
      </c>
      <c r="O153" s="2">
        <v>0</v>
      </c>
      <c r="P153" s="2">
        <v>0</v>
      </c>
      <c r="Q153" s="2">
        <v>0</v>
      </c>
      <c r="R153" s="2">
        <v>9</v>
      </c>
      <c r="S153" s="2">
        <v>0</v>
      </c>
      <c r="T153" s="2">
        <v>9</v>
      </c>
      <c r="V153">
        <v>479</v>
      </c>
      <c r="W153" s="2">
        <v>322.64699999999999</v>
      </c>
      <c r="X153" s="2" t="s">
        <v>292</v>
      </c>
      <c r="Y153" s="2" t="s">
        <v>292</v>
      </c>
      <c r="Z153" s="2" t="s">
        <v>292</v>
      </c>
      <c r="AA153" s="2" t="s">
        <v>292</v>
      </c>
      <c r="AB153" s="2" t="s">
        <v>292</v>
      </c>
      <c r="AC153" s="2" t="s">
        <v>292</v>
      </c>
      <c r="AD153" s="2" t="s">
        <v>292</v>
      </c>
      <c r="AE153" s="2">
        <v>223.53333333333333</v>
      </c>
      <c r="AF153" s="2">
        <v>46.666666666666664</v>
      </c>
    </row>
    <row r="154" spans="1:32" x14ac:dyDescent="0.35">
      <c r="A154" s="2" t="s">
        <v>200</v>
      </c>
      <c r="B154" s="2" t="s">
        <v>201</v>
      </c>
      <c r="C154" s="2" t="s">
        <v>29</v>
      </c>
      <c r="D154" s="2">
        <v>1</v>
      </c>
      <c r="E154" s="2">
        <v>0.97299999999999998</v>
      </c>
      <c r="F154" s="2">
        <v>3</v>
      </c>
      <c r="G154" s="2">
        <v>7</v>
      </c>
      <c r="H154" s="2">
        <v>2</v>
      </c>
      <c r="I154" s="2">
        <v>6</v>
      </c>
      <c r="J154" s="2">
        <v>0</v>
      </c>
      <c r="K154" s="2">
        <v>0</v>
      </c>
      <c r="L154" s="2">
        <v>6</v>
      </c>
      <c r="M154" s="2">
        <v>6</v>
      </c>
      <c r="N154" s="2">
        <v>18</v>
      </c>
      <c r="O154" s="2">
        <v>0</v>
      </c>
      <c r="P154" s="2">
        <v>0</v>
      </c>
      <c r="Q154" s="2">
        <v>0</v>
      </c>
      <c r="R154" s="2">
        <v>9</v>
      </c>
      <c r="S154" s="2">
        <v>0</v>
      </c>
      <c r="T154" s="2">
        <v>9</v>
      </c>
      <c r="V154">
        <v>1081</v>
      </c>
      <c r="X154" s="2" t="s">
        <v>292</v>
      </c>
      <c r="Y154" s="2" t="s">
        <v>292</v>
      </c>
      <c r="Z154" s="2" t="s">
        <v>292</v>
      </c>
      <c r="AA154" s="2" t="s">
        <v>292</v>
      </c>
      <c r="AB154" s="2" t="s">
        <v>292</v>
      </c>
      <c r="AC154" s="2" t="s">
        <v>292</v>
      </c>
      <c r="AD154" s="2" t="s">
        <v>292</v>
      </c>
      <c r="AE154" s="2">
        <v>227.03333333333333</v>
      </c>
      <c r="AF154" s="2">
        <v>21.002158495220474</v>
      </c>
    </row>
    <row r="155" spans="1:32" x14ac:dyDescent="0.35">
      <c r="A155" s="2" t="s">
        <v>200</v>
      </c>
      <c r="B155" s="2" t="s">
        <v>201</v>
      </c>
      <c r="C155" s="2" t="s">
        <v>31</v>
      </c>
      <c r="D155" s="2">
        <v>1</v>
      </c>
      <c r="E155" s="2">
        <v>0.23300000000000001</v>
      </c>
      <c r="F155" s="2">
        <v>2</v>
      </c>
      <c r="G155" s="2">
        <v>0</v>
      </c>
      <c r="H155" s="2">
        <v>0</v>
      </c>
      <c r="I155" s="2">
        <v>6</v>
      </c>
      <c r="J155" s="2">
        <v>6</v>
      </c>
      <c r="K155" s="2">
        <v>2</v>
      </c>
      <c r="L155" s="2">
        <v>6</v>
      </c>
      <c r="M155" s="2">
        <v>6</v>
      </c>
      <c r="N155" s="2">
        <v>26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V155"/>
      <c r="X155" s="2" t="s">
        <v>292</v>
      </c>
      <c r="Y155" s="2" t="s">
        <v>292</v>
      </c>
      <c r="Z155" s="2" t="s">
        <v>292</v>
      </c>
      <c r="AA155" s="2" t="s">
        <v>292</v>
      </c>
      <c r="AB155" s="2" t="s">
        <v>292</v>
      </c>
      <c r="AC155" s="2" t="s">
        <v>292</v>
      </c>
      <c r="AD155" s="2" t="s">
        <v>292</v>
      </c>
      <c r="AE155" s="2">
        <v>0</v>
      </c>
    </row>
    <row r="156" spans="1:32" x14ac:dyDescent="0.35">
      <c r="A156" s="2" t="s">
        <v>200</v>
      </c>
      <c r="B156" s="2" t="s">
        <v>201</v>
      </c>
      <c r="C156" s="2" t="s">
        <v>29</v>
      </c>
      <c r="D156" s="2">
        <v>2</v>
      </c>
      <c r="E156" s="2">
        <v>0.222</v>
      </c>
      <c r="F156" s="2">
        <v>2</v>
      </c>
      <c r="G156" s="2">
        <v>0</v>
      </c>
      <c r="H156" s="2">
        <v>0</v>
      </c>
      <c r="I156" s="2">
        <v>6</v>
      </c>
      <c r="J156" s="2">
        <v>6</v>
      </c>
      <c r="K156" s="2">
        <v>0</v>
      </c>
      <c r="L156" s="2">
        <v>6</v>
      </c>
      <c r="M156" s="2">
        <v>6</v>
      </c>
      <c r="N156" s="2">
        <v>24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V156">
        <v>246</v>
      </c>
      <c r="X156" s="2" t="s">
        <v>292</v>
      </c>
      <c r="Y156" s="2" t="s">
        <v>292</v>
      </c>
      <c r="Z156" s="2" t="s">
        <v>292</v>
      </c>
      <c r="AA156" s="2" t="s">
        <v>292</v>
      </c>
      <c r="AB156" s="2" t="s">
        <v>292</v>
      </c>
      <c r="AC156" s="2" t="s">
        <v>292</v>
      </c>
      <c r="AD156" s="2" t="s">
        <v>292</v>
      </c>
      <c r="AE156" s="2">
        <v>0</v>
      </c>
      <c r="AF156" s="2">
        <v>0</v>
      </c>
    </row>
    <row r="157" spans="1:32" x14ac:dyDescent="0.35">
      <c r="A157" s="2" t="s">
        <v>202</v>
      </c>
      <c r="B157" s="2" t="s">
        <v>203</v>
      </c>
      <c r="C157" s="2" t="s">
        <v>31</v>
      </c>
      <c r="D157" s="2">
        <v>1</v>
      </c>
      <c r="E157" s="2">
        <v>2.2040000000000002</v>
      </c>
      <c r="F157" s="2">
        <v>4</v>
      </c>
      <c r="G157" s="2">
        <v>44</v>
      </c>
      <c r="H157" s="2">
        <v>14</v>
      </c>
      <c r="I157" s="2">
        <v>6</v>
      </c>
      <c r="J157" s="2">
        <v>4</v>
      </c>
      <c r="K157" s="2">
        <v>2</v>
      </c>
      <c r="L157" s="2">
        <v>6</v>
      </c>
      <c r="M157" s="2">
        <v>4</v>
      </c>
      <c r="N157" s="2">
        <v>22</v>
      </c>
      <c r="O157" s="2">
        <v>0</v>
      </c>
      <c r="P157" s="2">
        <v>6</v>
      </c>
      <c r="Q157" s="2">
        <v>0</v>
      </c>
      <c r="R157" s="2">
        <v>9</v>
      </c>
      <c r="S157" s="2">
        <v>3</v>
      </c>
      <c r="T157" s="2">
        <v>18</v>
      </c>
      <c r="V157"/>
      <c r="X157" s="2" t="s">
        <v>292</v>
      </c>
      <c r="Y157" s="2" t="s">
        <v>292</v>
      </c>
      <c r="Z157" s="2" t="s">
        <v>292</v>
      </c>
      <c r="AA157" s="2" t="s">
        <v>292</v>
      </c>
      <c r="AB157" s="2" t="s">
        <v>292</v>
      </c>
      <c r="AC157" s="2" t="s">
        <v>292</v>
      </c>
      <c r="AD157" s="2" t="s">
        <v>292</v>
      </c>
      <c r="AE157" s="2">
        <v>2424.4</v>
      </c>
    </row>
    <row r="158" spans="1:32" x14ac:dyDescent="0.35">
      <c r="A158" s="2" t="s">
        <v>202</v>
      </c>
      <c r="B158" s="2" t="s">
        <v>203</v>
      </c>
      <c r="C158" s="2" t="s">
        <v>29</v>
      </c>
      <c r="D158" s="2">
        <v>1</v>
      </c>
      <c r="E158" s="2">
        <v>0.436</v>
      </c>
      <c r="F158" s="2">
        <v>2</v>
      </c>
      <c r="G158" s="2">
        <v>19</v>
      </c>
      <c r="H158" s="2">
        <v>9</v>
      </c>
      <c r="I158" s="2">
        <v>6</v>
      </c>
      <c r="J158" s="2">
        <v>6</v>
      </c>
      <c r="K158" s="2">
        <v>4</v>
      </c>
      <c r="L158" s="2">
        <v>6</v>
      </c>
      <c r="M158" s="2">
        <v>4</v>
      </c>
      <c r="N158" s="2">
        <v>26</v>
      </c>
      <c r="O158" s="2">
        <v>0</v>
      </c>
      <c r="P158" s="2">
        <v>6</v>
      </c>
      <c r="Q158" s="2">
        <v>0</v>
      </c>
      <c r="R158" s="2">
        <v>9</v>
      </c>
      <c r="S158" s="2">
        <v>3</v>
      </c>
      <c r="T158" s="2">
        <v>18</v>
      </c>
      <c r="V158">
        <v>727</v>
      </c>
      <c r="X158" s="2" t="s">
        <v>292</v>
      </c>
      <c r="Y158" s="2" t="s">
        <v>292</v>
      </c>
      <c r="Z158" s="2" t="s">
        <v>292</v>
      </c>
      <c r="AA158" s="2" t="s">
        <v>292</v>
      </c>
      <c r="AB158" s="2" t="s">
        <v>292</v>
      </c>
      <c r="AC158" s="2" t="s">
        <v>292</v>
      </c>
      <c r="AD158" s="2" t="s">
        <v>292</v>
      </c>
      <c r="AE158" s="2">
        <v>414.2</v>
      </c>
      <c r="AF158" s="2">
        <v>56.973865199449797</v>
      </c>
    </row>
    <row r="159" spans="1:32" x14ac:dyDescent="0.35">
      <c r="A159" s="2" t="s">
        <v>202</v>
      </c>
      <c r="B159" s="2" t="s">
        <v>203</v>
      </c>
      <c r="C159" s="2" t="s">
        <v>29</v>
      </c>
      <c r="D159" s="2">
        <v>2</v>
      </c>
      <c r="E159" s="2">
        <v>1.46</v>
      </c>
      <c r="F159" s="2">
        <v>4</v>
      </c>
      <c r="G159" s="2">
        <v>8</v>
      </c>
      <c r="H159" s="2">
        <v>6</v>
      </c>
      <c r="I159" s="2">
        <v>6</v>
      </c>
      <c r="J159" s="2">
        <v>4</v>
      </c>
      <c r="K159" s="2">
        <v>6</v>
      </c>
      <c r="L159" s="2">
        <v>6</v>
      </c>
      <c r="M159" s="2">
        <v>6</v>
      </c>
      <c r="N159" s="2">
        <v>28</v>
      </c>
      <c r="O159" s="2">
        <v>0</v>
      </c>
      <c r="P159" s="2">
        <v>0</v>
      </c>
      <c r="Q159" s="2">
        <v>0</v>
      </c>
      <c r="R159" s="2">
        <v>9</v>
      </c>
      <c r="S159" s="2">
        <v>3</v>
      </c>
      <c r="T159" s="2">
        <v>12</v>
      </c>
      <c r="V159">
        <v>2433</v>
      </c>
      <c r="W159" s="2">
        <v>340.19</v>
      </c>
      <c r="X159" s="2" t="s">
        <v>292</v>
      </c>
      <c r="Y159" s="2" t="s">
        <v>292</v>
      </c>
      <c r="Z159" s="2" t="s">
        <v>292</v>
      </c>
      <c r="AA159" s="2" t="s">
        <v>292</v>
      </c>
      <c r="AB159" s="2" t="s">
        <v>292</v>
      </c>
      <c r="AC159" s="2" t="s">
        <v>292</v>
      </c>
      <c r="AD159" s="2" t="s">
        <v>292</v>
      </c>
      <c r="AE159" s="2">
        <v>292</v>
      </c>
      <c r="AF159" s="2">
        <v>12.00164406083025</v>
      </c>
    </row>
    <row r="160" spans="1:32" x14ac:dyDescent="0.35">
      <c r="A160" s="2" t="s">
        <v>202</v>
      </c>
      <c r="B160" s="2" t="s">
        <v>203</v>
      </c>
      <c r="C160" s="2" t="s">
        <v>29</v>
      </c>
      <c r="D160" s="2">
        <v>3</v>
      </c>
      <c r="E160" s="2">
        <v>0.13700000000000001</v>
      </c>
      <c r="F160" s="2">
        <v>2</v>
      </c>
      <c r="G160" s="2">
        <v>4</v>
      </c>
      <c r="H160" s="2">
        <v>3</v>
      </c>
      <c r="I160" s="2">
        <v>6</v>
      </c>
      <c r="J160" s="2">
        <v>4</v>
      </c>
      <c r="K160" s="2">
        <v>4</v>
      </c>
      <c r="L160" s="2">
        <v>6</v>
      </c>
      <c r="M160" s="2">
        <v>6</v>
      </c>
      <c r="N160" s="2">
        <v>26</v>
      </c>
      <c r="O160" s="2">
        <v>0</v>
      </c>
      <c r="P160" s="2">
        <v>0</v>
      </c>
      <c r="Q160" s="2">
        <v>0</v>
      </c>
      <c r="R160" s="2">
        <v>9</v>
      </c>
      <c r="S160" s="2">
        <v>3</v>
      </c>
      <c r="T160" s="2">
        <v>12</v>
      </c>
      <c r="V160">
        <v>228</v>
      </c>
      <c r="X160" s="2" t="s">
        <v>292</v>
      </c>
      <c r="Y160" s="2" t="s">
        <v>292</v>
      </c>
      <c r="Z160" s="2" t="s">
        <v>292</v>
      </c>
      <c r="AA160" s="2" t="s">
        <v>292</v>
      </c>
      <c r="AB160" s="2" t="s">
        <v>292</v>
      </c>
      <c r="AC160" s="2" t="s">
        <v>292</v>
      </c>
      <c r="AD160" s="2" t="s">
        <v>292</v>
      </c>
      <c r="AE160" s="2">
        <v>27.4</v>
      </c>
      <c r="AF160" s="2">
        <v>12.017543859649123</v>
      </c>
    </row>
  </sheetData>
  <pageMargins left="0.511811024" right="0.511811024" top="0.78740157499999996" bottom="0.78740157499999996" header="0.31496062000000002" footer="0.31496062000000002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88137-F224-4807-8DF4-6DDD2AF6B52D}">
  <sheetPr codeName="Planilha5"/>
  <dimension ref="A1:BD31"/>
  <sheetViews>
    <sheetView zoomScale="85" zoomScaleNormal="85" workbookViewId="0">
      <pane xSplit="5" topLeftCell="F1" activePane="topRight" state="frozen"/>
      <selection activeCell="D4" sqref="D4"/>
      <selection pane="topRight" activeCell="AA3" sqref="AA3"/>
    </sheetView>
  </sheetViews>
  <sheetFormatPr defaultColWidth="12.453125" defaultRowHeight="14.5" x14ac:dyDescent="0.35"/>
  <cols>
    <col min="1" max="1" width="13.54296875" style="20" customWidth="1"/>
    <col min="2" max="2" width="36" style="3" customWidth="1"/>
    <col min="3" max="3" width="16.453125" style="2" bestFit="1" customWidth="1"/>
    <col min="4" max="4" width="21.90625" style="2" bestFit="1" customWidth="1"/>
    <col min="5" max="5" width="24.90625" style="18" bestFit="1" customWidth="1"/>
    <col min="6" max="6" width="23.08984375" style="2" bestFit="1" customWidth="1"/>
    <col min="7" max="7" width="22" style="2" bestFit="1" customWidth="1"/>
    <col min="8" max="8" width="12.08984375" style="2" bestFit="1" customWidth="1"/>
    <col min="9" max="9" width="13" style="2" bestFit="1" customWidth="1"/>
    <col min="10" max="10" width="16.54296875" style="2" customWidth="1"/>
    <col min="11" max="11" width="17.08984375" style="5" customWidth="1"/>
    <col min="12" max="12" width="16.54296875" style="18" customWidth="1"/>
    <col min="13" max="13" width="17.54296875" style="2" customWidth="1"/>
    <col min="14" max="14" width="17.453125" style="2" customWidth="1"/>
    <col min="15" max="15" width="16.08984375" style="2" customWidth="1"/>
    <col min="16" max="16" width="16.54296875" style="2" customWidth="1"/>
    <col min="17" max="17" width="25.453125" style="2" customWidth="1"/>
    <col min="18" max="18" width="17.90625" style="2" customWidth="1"/>
    <col min="19" max="19" width="28.08984375" style="2" bestFit="1" customWidth="1"/>
    <col min="20" max="20" width="21.453125" style="5" customWidth="1"/>
    <col min="21" max="21" width="24.453125" style="5" customWidth="1"/>
    <col min="22" max="22" width="26.08984375" style="6" customWidth="1"/>
    <col min="23" max="23" width="27.54296875" style="5" bestFit="1" customWidth="1"/>
    <col min="24" max="24" width="27.90625" style="6" customWidth="1"/>
    <col min="25" max="25" width="33.54296875" style="5" customWidth="1"/>
    <col min="26" max="26" width="23.54296875" style="5" customWidth="1"/>
    <col min="27" max="27" width="26.453125" style="5" customWidth="1"/>
    <col min="28" max="30" width="25.54296875" style="5" customWidth="1"/>
    <col min="31" max="31" width="27.453125" style="5" customWidth="1"/>
    <col min="32" max="33" width="31.54296875" style="5" customWidth="1"/>
    <col min="34" max="35" width="35.453125" style="5" customWidth="1"/>
    <col min="36" max="37" width="25.54296875" style="5" customWidth="1"/>
    <col min="38" max="38" width="27.453125" style="5" bestFit="1" customWidth="1"/>
    <col min="39" max="39" width="25.54296875" style="5" bestFit="1" customWidth="1"/>
    <col min="40" max="40" width="26" style="5" bestFit="1" customWidth="1"/>
    <col min="41" max="41" width="26.90625" style="5" bestFit="1" customWidth="1"/>
    <col min="42" max="42" width="41.08984375" style="2" customWidth="1"/>
    <col min="43" max="43" width="29.54296875" style="2" bestFit="1" customWidth="1"/>
    <col min="44" max="44" width="17.08984375" style="2" bestFit="1" customWidth="1"/>
    <col min="45" max="45" width="26.453125" style="2" bestFit="1" customWidth="1"/>
    <col min="46" max="46" width="27.453125" style="2" bestFit="1" customWidth="1"/>
    <col min="47" max="47" width="27.453125" style="2" customWidth="1"/>
    <col min="48" max="48" width="23.90625" style="5" customWidth="1"/>
    <col min="49" max="49" width="21.54296875" style="2" customWidth="1"/>
    <col min="50" max="50" width="18.54296875" style="2" hidden="1" customWidth="1"/>
    <col min="51" max="51" width="19.54296875" style="2" hidden="1" customWidth="1"/>
    <col min="52" max="52" width="21" style="5" hidden="1" customWidth="1"/>
    <col min="53" max="53" width="11.54296875" style="18" hidden="1" customWidth="1"/>
    <col min="54" max="56" width="12.453125" style="18" hidden="1" customWidth="1"/>
    <col min="57" max="57" width="12.453125" style="2" customWidth="1"/>
    <col min="58" max="16384" width="12.453125" style="2"/>
  </cols>
  <sheetData>
    <row r="1" spans="1:56" s="12" customFormat="1" ht="27.75" customHeight="1" thickBot="1" x14ac:dyDescent="0.4">
      <c r="A1" s="115" t="s">
        <v>297</v>
      </c>
      <c r="B1" s="115"/>
      <c r="C1" s="115"/>
      <c r="D1" s="115"/>
      <c r="E1" s="116"/>
      <c r="F1" s="115" t="s">
        <v>298</v>
      </c>
      <c r="G1" s="115"/>
      <c r="H1" s="115"/>
      <c r="I1" s="115"/>
      <c r="J1" s="115"/>
      <c r="K1" s="117" t="s">
        <v>299</v>
      </c>
      <c r="L1" s="117"/>
      <c r="M1" s="117"/>
      <c r="N1" s="117"/>
      <c r="O1" s="117"/>
      <c r="P1" s="117"/>
      <c r="Q1" s="117"/>
      <c r="R1" s="117"/>
      <c r="S1" s="117"/>
      <c r="T1" s="114" t="s">
        <v>300</v>
      </c>
      <c r="U1" s="114"/>
      <c r="V1" s="114"/>
      <c r="W1" s="114"/>
      <c r="X1" s="114"/>
      <c r="Y1" s="114"/>
      <c r="Z1" s="114"/>
      <c r="AA1" s="118" t="s">
        <v>301</v>
      </c>
      <c r="AB1" s="118"/>
      <c r="AC1" s="118"/>
      <c r="AD1" s="118"/>
      <c r="AE1" s="118"/>
      <c r="AF1" s="113" t="s">
        <v>302</v>
      </c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2" t="s">
        <v>303</v>
      </c>
      <c r="AS1" s="112"/>
      <c r="AT1" s="112"/>
      <c r="AU1" s="112"/>
      <c r="AV1" s="112"/>
      <c r="AW1" s="15"/>
      <c r="AX1" s="15"/>
      <c r="AY1" s="15"/>
      <c r="AZ1" s="44"/>
      <c r="BA1" s="42"/>
      <c r="BB1" s="42"/>
      <c r="BC1" s="42"/>
      <c r="BD1" s="42"/>
    </row>
    <row r="2" spans="1:56" s="4" customFormat="1" ht="29" x14ac:dyDescent="0.35">
      <c r="A2" s="23" t="s">
        <v>0</v>
      </c>
      <c r="B2" s="7" t="s">
        <v>1</v>
      </c>
      <c r="C2" s="7" t="s">
        <v>204</v>
      </c>
      <c r="D2" s="7" t="s">
        <v>205</v>
      </c>
      <c r="E2" s="41" t="s">
        <v>2</v>
      </c>
      <c r="F2" s="7" t="s">
        <v>3</v>
      </c>
      <c r="G2" s="7" t="s">
        <v>4</v>
      </c>
      <c r="H2" s="7" t="s">
        <v>5</v>
      </c>
      <c r="I2" s="7" t="s">
        <v>6</v>
      </c>
      <c r="J2" s="7" t="s">
        <v>7</v>
      </c>
      <c r="K2" s="8" t="s">
        <v>304</v>
      </c>
      <c r="L2" s="17" t="s">
        <v>305</v>
      </c>
      <c r="M2" s="9" t="s">
        <v>306</v>
      </c>
      <c r="N2" s="9" t="s">
        <v>307</v>
      </c>
      <c r="O2" s="9" t="s">
        <v>308</v>
      </c>
      <c r="P2" s="9" t="s">
        <v>309</v>
      </c>
      <c r="Q2" s="9" t="s">
        <v>310</v>
      </c>
      <c r="R2" s="9" t="s">
        <v>311</v>
      </c>
      <c r="S2" s="58" t="s">
        <v>213</v>
      </c>
      <c r="T2" s="10" t="s">
        <v>8</v>
      </c>
      <c r="U2" s="11" t="s">
        <v>238</v>
      </c>
      <c r="V2" s="11" t="s">
        <v>239</v>
      </c>
      <c r="W2" s="11" t="s">
        <v>240</v>
      </c>
      <c r="X2" s="19" t="s">
        <v>312</v>
      </c>
      <c r="Y2" s="13" t="s">
        <v>313</v>
      </c>
      <c r="Z2" s="14" t="s">
        <v>314</v>
      </c>
      <c r="AA2" s="59" t="s">
        <v>315</v>
      </c>
      <c r="AB2" s="60" t="s">
        <v>316</v>
      </c>
      <c r="AC2" s="60" t="s">
        <v>246</v>
      </c>
      <c r="AD2" s="60" t="s">
        <v>247</v>
      </c>
      <c r="AE2" s="60" t="s">
        <v>317</v>
      </c>
      <c r="AF2" s="61" t="s">
        <v>249</v>
      </c>
      <c r="AG2" s="61" t="s">
        <v>250</v>
      </c>
      <c r="AH2" s="61" t="s">
        <v>251</v>
      </c>
      <c r="AI2" s="61" t="s">
        <v>252</v>
      </c>
      <c r="AJ2" s="61" t="s">
        <v>253</v>
      </c>
      <c r="AK2" s="61" t="s">
        <v>254</v>
      </c>
      <c r="AL2" s="61" t="s">
        <v>255</v>
      </c>
      <c r="AM2" s="61" t="s">
        <v>318</v>
      </c>
      <c r="AN2" s="61" t="s">
        <v>257</v>
      </c>
      <c r="AO2" s="61" t="s">
        <v>258</v>
      </c>
      <c r="AP2" s="61" t="s">
        <v>259</v>
      </c>
      <c r="AQ2" s="61" t="s">
        <v>263</v>
      </c>
      <c r="AR2" s="62" t="s">
        <v>264</v>
      </c>
      <c r="AS2" s="63" t="s">
        <v>260</v>
      </c>
      <c r="AT2" s="64" t="s">
        <v>261</v>
      </c>
      <c r="AU2" s="64" t="s">
        <v>262</v>
      </c>
      <c r="AV2" s="64" t="s">
        <v>319</v>
      </c>
      <c r="AW2" s="65" t="s">
        <v>267</v>
      </c>
      <c r="AX2" s="46" t="s">
        <v>320</v>
      </c>
      <c r="AY2" s="46" t="s">
        <v>321</v>
      </c>
      <c r="AZ2" s="46" t="s">
        <v>322</v>
      </c>
      <c r="BA2" s="47" t="s">
        <v>269</v>
      </c>
      <c r="BB2" s="48" t="s">
        <v>323</v>
      </c>
      <c r="BC2" s="48" t="s">
        <v>324</v>
      </c>
      <c r="BD2" s="48" t="s">
        <v>325</v>
      </c>
    </row>
    <row r="3" spans="1:56" x14ac:dyDescent="0.35">
      <c r="A3" s="81" t="s">
        <v>15</v>
      </c>
      <c r="B3" s="82" t="s">
        <v>51</v>
      </c>
      <c r="C3" s="2" t="s">
        <v>29</v>
      </c>
      <c r="D3" s="2">
        <v>1</v>
      </c>
      <c r="E3" s="70" cm="1">
        <f t="array" ref="E3">_xlfn.UNIQUE(_xlfn._xlws.FILTER(GERAL__2[Tamanho da área (ha)],('Detalhado por Intervenção'!$A3=GERAL__2[ID])*('Detalhado por Intervenção'!$C3=GERAL__2[Intervenção])*('Detalhado por Intervenção'!$D3=GERAL__2[Nº da Intervenção])))</f>
        <v>1.74</v>
      </c>
      <c r="F3" s="70" t="str">
        <f>IFERROR(VLOOKUP(A3,Tabela1[], 4, FALSE), "Município não encontrado")</f>
        <v>Castelo</v>
      </c>
      <c r="G3" s="70" t="str">
        <f>IFERROR(VLOOKUP(A3,Tabela1[], 6, FALSE), "Município não encontrado")</f>
        <v>Rio Itapemirim</v>
      </c>
      <c r="H3" s="70" t="s">
        <v>55</v>
      </c>
      <c r="I3" s="70">
        <f>IFERROR(VLOOKUP(A3,Tabela1[], 17, FALSE), "Lat não encontrada")</f>
        <v>-20.59155363</v>
      </c>
      <c r="J3" s="70">
        <f>IFERROR(VLOOKUP(A3,Tabela1[], 18, FALSE), "Long não encontrada")</f>
        <v>-41.191854679999999</v>
      </c>
      <c r="K3" s="88">
        <v>2900</v>
      </c>
      <c r="L3" s="89">
        <v>522</v>
      </c>
      <c r="M3" s="85">
        <v>3659.98</v>
      </c>
      <c r="N3" s="70">
        <v>26.1</v>
      </c>
      <c r="O3" s="70">
        <v>14.5</v>
      </c>
      <c r="P3" s="70">
        <v>1015</v>
      </c>
      <c r="Q3" s="70">
        <v>25</v>
      </c>
      <c r="R3" s="70"/>
      <c r="S3" s="85">
        <v>17101.009999999998</v>
      </c>
      <c r="T3" s="88" cm="1">
        <f t="array" ref="T3">_xlfn.UNIQUE(_xlfn._xlws.FILTER(GERAL__2[Deslocamento],('Detalhado por Intervenção'!$A3=GERAL__2[ID])*('Detalhado por Intervenção'!$C3=GERAL__2[Intervenção])*('Detalhado por Intervenção'!$D3=GERAL__2[Nº da Intervenção])))</f>
        <v>70</v>
      </c>
      <c r="U3" s="66" cm="1">
        <f t="array" ref="U3">_xlfn.UNIQUE(_xlfn._xlws.FILTER(GERAL__2[Quantidade de Parcelas],('Detalhado por Intervenção'!$A3=GERAL__2[ID])*('Detalhado por Intervenção'!$C3=GERAL__2[Intervenção])*('Detalhado por Intervenção'!$D3=GERAL__2[Nº da Intervenção])))</f>
        <v>4</v>
      </c>
      <c r="V3" s="66" cm="1">
        <f t="array" ref="V3">_xlfn.UNIQUE(_xlfn._xlws.FILTER(GERAL__2[Quantidade de Individuos],('Detalhado por Intervenção'!$A3=GERAL__2[ID])*('Detalhado por Intervenção'!$C3=GERAL__2[Intervenção])*('Detalhado por Intervenção'!$D3=GERAL__2[Nº da Intervenção])))</f>
        <v>43</v>
      </c>
      <c r="W3" s="66" cm="1">
        <f t="array" ref="W3">_xlfn.UNIQUE(_xlfn._xlws.FILTER(GERAL__2[Quantidade de Espécies],('Detalhado por Intervenção'!$A3=GERAL__2[ID])*('Detalhado por Intervenção'!$C3=GERAL__2[Intervenção])*('Detalhado por Intervenção'!$D3=GERAL__2[Nº da Intervenção])))</f>
        <v>15</v>
      </c>
      <c r="X3" s="89">
        <f>IFERROR(46.57/'Detalhado por Intervenção'!$U3,"")</f>
        <v>11.6425</v>
      </c>
      <c r="Y3" s="103" cm="1">
        <f t="array" ref="Y3">_xlfn.UNIQUE(_xlfn._xlws.FILTER(GERAL__2[Qtd Mudas Estimadas Intervenção],('Detalhado por Intervenção'!$A3=GERAL__2[ID])*('Detalhado por Intervenção'!$C3=GERAL__2[Intervenção])*('Detalhado por Intervenção'!$D3=GERAL__2[Nº da Intervenção])))</f>
        <v>1870.4999999999998</v>
      </c>
      <c r="Z3" s="104" cm="1">
        <f t="array" ref="Z3">_xlfn.UNIQUE(_xlfn._xlws.FILTER(GERAL__2[Qtd Mudas Plantio],('Detalhado por Intervenção'!$A3=GERAL__2[ID])*('Detalhado por Intervenção'!$C3=GERAL__2[Intervenção])*('Detalhado por Intervenção'!$D3=GERAL__2[Nº da Intervenção])))</f>
        <v>1029.5000000000002</v>
      </c>
      <c r="AA3" s="67" cm="1">
        <f t="array" ref="AA3">_xlfn.UNIQUE(_xlfn._xlws.FILTER(GERAL__2[Adubação Cobertura (R$)],('Detalhado por Intervenção'!$A3=GERAL__2[ID])*('Detalhado por Intervenção'!$C3=GERAL__2[Intervenção])*('Detalhado por Intervenção'!$D3=GERAL__2[Nº da Intervenção])))</f>
        <v>793.09199999999987</v>
      </c>
      <c r="AB3" s="49" cm="1">
        <f t="array" ref="AB3">_xlfn.UNIQUE(_xlfn._xlws.FILTER(GERAL__2[Adubação plantio (R$)],('Detalhado por Intervenção'!$A3=GERAL__2[ID])*('Detalhado por Intervenção'!$C3=GERAL__2[Intervenção])*('Detalhado por Intervenção'!$D3=GERAL__2[Nº da Intervenção])))</f>
        <v>2505.6</v>
      </c>
      <c r="AC3" s="49" cm="1">
        <f t="array" ref="AC3">_xlfn.UNIQUE(_xlfn._xlws.FILTER(GERAL__2[Custo de Mudas(R$)],('Detalhado por Intervenção'!$A3=GERAL__2[ID])*('Detalhado por Intervenção'!$C3=GERAL__2[Intervenção])*('Detalhado por Intervenção'!$D3=GERAL__2[Nº da Intervenção])))</f>
        <v>3603.2500000000009</v>
      </c>
      <c r="AD3" s="49" cm="1">
        <f t="array" ref="AD3">_xlfn.UNIQUE(_xlfn._xlws.FILTER(GERAL__2[Semente (R$)],('Detalhado por Intervenção'!$A3=GERAL__2[ID])*('Detalhado por Intervenção'!$C3=GERAL__2[Intervenção])*('Detalhado por Intervenção'!$D3=GERAL__2[Nº da Intervenção])))</f>
        <v>0</v>
      </c>
      <c r="AE3" s="49" cm="1">
        <f t="array" ref="AE3">_xlfn.UNIQUE(_xlfn._xlws.FILTER(GERAL__2[Controle de Formigas (R$)],('Detalhado por Intervenção'!$A3=GERAL__2[ID])*('Detalhado por Intervenção'!$C3=GERAL__2[Intervenção])*('Detalhado por Intervenção'!$D3=GERAL__2[Nº da Intervenção])))</f>
        <v>123.19199999999999</v>
      </c>
      <c r="AF3" s="49" cm="1">
        <f t="array" ref="AF3">_xlfn.UNIQUE(_xlfn._xlws.FILTER(GERAL__2[Coroamento manual ano 1 (R$)],('Detalhado por Intervenção'!$A3=GERAL__2[ID])*('Detalhado por Intervenção'!$C3=GERAL__2[Intervenção])*('Detalhado por Intervenção'!$D3=GERAL__2[Nº da Intervenção])))</f>
        <v>1870.4999999999998</v>
      </c>
      <c r="AG3" s="49" cm="1">
        <f t="array" ref="AG3">_xlfn.UNIQUE(_xlfn._xlws.FILTER(GERAL__2[Coroamento manual ano 2 (R$)],('Detalhado por Intervenção'!$A3=GERAL__2[ID])*('Detalhado por Intervenção'!$C3=GERAL__2[Intervenção])*('Detalhado por Intervenção'!$D3=GERAL__2[Nº da Intervenção])))</f>
        <v>2900</v>
      </c>
      <c r="AH3" s="49" cm="1">
        <f t="array" ref="AH3">_xlfn.UNIQUE(_xlfn._xlws.FILTER(GERAL__2[Roçada semi mecanizada Ano 1(R$)],('Detalhado por Intervenção'!$A3=GERAL__2[ID])*('Detalhado por Intervenção'!$C3=GERAL__2[Intervenção])*('Detalhado por Intervenção'!$D3=GERAL__2[Nº da Intervenção])))</f>
        <v>1044</v>
      </c>
      <c r="AI3" s="49" cm="1">
        <f t="array" ref="AI3">_xlfn.UNIQUE(_xlfn._xlws.FILTER(GERAL__2[Roçada semi mecanizada Ano 2(R$)],('Detalhado por Intervenção'!$A3=GERAL__2[ID])*('Detalhado por Intervenção'!$C3=GERAL__2[Intervenção])*('Detalhado por Intervenção'!$D3=GERAL__2[Nº da Intervenção])))</f>
        <v>1044</v>
      </c>
      <c r="AJ3" s="49" cm="1">
        <f t="array" ref="AJ3">_xlfn._xlws.FILTER(GERAL__2[Construção da Cerca],('Detalhado por Intervenção'!$A3=GERAL__2[ID])*('Detalhado por Intervenção'!$C3=GERAL__2[Intervenção])*('Detalhado por Intervenção'!$D3=GERAL__2[Nº da Intervenção]))</f>
        <v>8352</v>
      </c>
      <c r="AK3" s="49" cm="1">
        <f t="array" ref="AK3">_xlfn.UNIQUE(_xlfn._xlws.FILTER(GERAL__2[Plantio],('Detalhado por Intervenção'!$A3=GERAL__2[ID])*('Detalhado por Intervenção'!$C3=GERAL__2[Intervenção])*('Detalhado por Intervenção'!$D3=GERAL__2[Nº da Intervenção])))</f>
        <v>2573.7500000000005</v>
      </c>
      <c r="AL3" s="49" cm="1">
        <f t="array" ref="AL3">(_xlfn._xlws.FILTER(GERAL__2[Adubação de Cobertura],('Detalhado por Intervenção'!$A3=GERAL__2[ID])*('Detalhado por Intervenção'!$C3=GERAL__2[Intervenção])*('Detalhado por Intervenção'!$D3=GERAL__2[Nº da Intervenção])))</f>
        <v>935.24999999999989</v>
      </c>
      <c r="AM3" s="49" cm="1">
        <f t="array" ref="AM3">_xlfn.UNIQUE(_xlfn._xlws.FILTER(GERAL__2[Cosntrução de Aceiro],('Detalhado por Intervenção'!$A3=GERAL__2[ID])*('Detalhado por Intervenção'!$C3=GERAL__2[Intervenção])*('Detalhado por Intervenção'!$D3=GERAL__2[Nº da Intervenção])))</f>
        <v>0</v>
      </c>
      <c r="AN3" s="49" cm="1">
        <f t="array" ref="AN3">_xlfn.UNIQUE(_xlfn._xlws.FILTER(GERAL__2[Combate de Formigas],('Detalhado por Intervenção'!$A3=GERAL__2[ID])*('Detalhado por Intervenção'!$C3=GERAL__2[Intervenção])*('Detalhado por Intervenção'!$D3=GERAL__2[Nº da Intervenção])))</f>
        <v>174</v>
      </c>
      <c r="AO3" s="85"/>
      <c r="AP3" s="85" cm="1">
        <f t="array" ref="AP3">_xlfn.UNIQUE(_xlfn._xlws.FILTER(GERAL__2[Retirada de amostras de solo para análise],('Detalhado por Intervenção'!$A3=GERAL__2[ID])*('Detalhado por Intervenção'!$C3=GERAL__2[Intervenção])*('Detalhado por Intervenção'!$D3=GERAL__2[Nº da Intervenção])))</f>
        <v>50</v>
      </c>
      <c r="AQ3" s="49" cm="1">
        <f t="array" ref="AQ3">_xlfn.UNIQUE(_xlfn._xlws.FILTER(GERAL__2[Deslocamento Custo (R$)],('Detalhado por Intervenção'!$A3=GERAL__2[ID])*('Detalhado por Intervenção'!$C3=GERAL__2[Intervenção])*('Detalhado por Intervenção'!$D3=GERAL__2[Nº da Intervenção])))</f>
        <v>2100</v>
      </c>
      <c r="AR3" s="49" cm="1">
        <f t="array" ref="AR3">_xlfn.UNIQUE(_xlfn._xlws.FILTER(GERAL__2[Alimentação],('Detalhado por Intervenção'!$A3=GERAL__2[ID])*('Detalhado por Intervenção'!$C3=GERAL__2[Intervenção])*('Detalhado por Intervenção'!$D3=GERAL__2[Nº da Intervenção])))</f>
        <v>450</v>
      </c>
      <c r="AS3" s="68" cm="1">
        <f t="array" ref="AS3">_xlfn.UNIQUE(_xlfn._xlws.FILTER(GERAL__2[Gerente de operações],('Detalhado por Intervenção'!$A3=GERAL__2[ID])*('Detalhado por Intervenção'!$C3=GERAL__2[Intervenção])*('Detalhado por Intervenção'!$D3=GERAL__2[Nº da Intervenção])))</f>
        <v>483</v>
      </c>
      <c r="AT3" s="49" cm="1">
        <f t="array" ref="AT3">_xlfn.UNIQUE(_xlfn._xlws.FILTER(GERAL__2[Coordenador de campo],('Detalhado por Intervenção'!$A3=GERAL__2[ID])*('Detalhado por Intervenção'!$C3=GERAL__2[Intervenção])*('Detalhado por Intervenção'!$D3=GERAL__2[Nº da Intervenção])))</f>
        <v>339</v>
      </c>
      <c r="AU3" s="49" cm="1">
        <f t="array" ref="AU3">_xlfn.UNIQUE(_xlfn._xlws.FILTER(GERAL__2[Operador de campo],('Detalhado por Intervenção'!$A3=GERAL__2[ID])*('Detalhado por Intervenção'!$C3=GERAL__2[Intervenção])*('Detalhado por Intervenção'!$D3=GERAL__2[Nº da Intervenção])))</f>
        <v>600</v>
      </c>
      <c r="AV3" s="49">
        <f>'GERAL (2)'!BP2+'GERAL (2)'!BQ2</f>
        <v>3229.44</v>
      </c>
      <c r="AW3" s="69">
        <f>SUMIFS(GERAL__2[VALOR FINAL], GERAL__2[ID], 'Detalhado por Intervenção'!$A3, GERAL__2[Intervenção], 'Detalhado por Intervenção'!$C3, GERAL__2[Nº da Intervenção], 'Detalhado por Intervenção'!$D3)</f>
        <v>33170.074000000001</v>
      </c>
      <c r="AX3" s="49">
        <v>2227.2000000000003</v>
      </c>
      <c r="AY3" s="49">
        <v>32719.042000000001</v>
      </c>
      <c r="AZ3" s="85">
        <v>7349.76</v>
      </c>
      <c r="BA3" s="49" t="s">
        <v>326</v>
      </c>
      <c r="BB3" s="49"/>
      <c r="BC3" s="49"/>
      <c r="BD3" s="49"/>
    </row>
    <row r="4" spans="1:56" x14ac:dyDescent="0.35">
      <c r="A4" s="81" t="s">
        <v>16</v>
      </c>
      <c r="B4" s="82" t="s">
        <v>69</v>
      </c>
      <c r="C4" s="2" t="s">
        <v>29</v>
      </c>
      <c r="D4" s="2">
        <v>1</v>
      </c>
      <c r="E4" s="70" cm="1">
        <f t="array" ref="E4">_xlfn.UNIQUE(_xlfn._xlws.FILTER(GERAL__2[Tamanho da área (ha)],('Detalhado por Intervenção'!$A4=GERAL__2[ID])*('Detalhado por Intervenção'!$C4=GERAL__2[Intervenção])*('Detalhado por Intervenção'!$D4=GERAL__2[Nº da Intervenção])))</f>
        <v>1.95</v>
      </c>
      <c r="F4" s="70" t="str">
        <f>IFERROR(VLOOKUP(A4,Tabela1[], 4, FALSE), "Município não encontrado")</f>
        <v>Cachoeiro de Itapemirim</v>
      </c>
      <c r="G4" s="70" t="str">
        <f>IFERROR(VLOOKUP(A4,Tabela1[], 6, FALSE), "Município não encontrado")</f>
        <v>Rio Itapemirim</v>
      </c>
      <c r="H4" s="70" t="s">
        <v>55</v>
      </c>
      <c r="I4" s="70">
        <f>IFERROR(VLOOKUP(A4,Tabela1[], 17, FALSE), "Lat não encontrada")</f>
        <v>-20.81940402</v>
      </c>
      <c r="J4" s="70">
        <f>IFERROR(VLOOKUP(A4,Tabela1[], 18, FALSE), "Long não encontrada")</f>
        <v>-41.221999510000003</v>
      </c>
      <c r="K4" s="88">
        <v>3250</v>
      </c>
      <c r="L4" s="89">
        <v>329.08199999999999</v>
      </c>
      <c r="M4" s="85">
        <v>2304.04</v>
      </c>
      <c r="N4" s="70">
        <v>29.25</v>
      </c>
      <c r="O4" s="70">
        <v>16.25</v>
      </c>
      <c r="P4" s="70">
        <v>1137.5</v>
      </c>
      <c r="Q4" s="70">
        <v>25</v>
      </c>
      <c r="R4" s="70"/>
      <c r="S4" s="85">
        <v>17349.010000000002</v>
      </c>
      <c r="T4" s="88" cm="1">
        <f t="array" ref="T4">_xlfn.UNIQUE(_xlfn._xlws.FILTER(GERAL__2[Deslocamento],('Detalhado por Intervenção'!$A4=GERAL__2[ID])*('Detalhado por Intervenção'!$C4=GERAL__2[Intervenção])*('Detalhado por Intervenção'!$D4=GERAL__2[Nº da Intervenção])))</f>
        <v>65</v>
      </c>
      <c r="U4" s="70" cm="1">
        <f t="array" ref="U4">_xlfn.UNIQUE(_xlfn._xlws.FILTER(GERAL__2[Quantidade de Parcelas],('Detalhado por Intervenção'!$A4=GERAL__2[ID])*('Detalhado por Intervenção'!$C4=GERAL__2[Intervenção])*('Detalhado por Intervenção'!$D4=GERAL__2[Nº da Intervenção])))</f>
        <v>7</v>
      </c>
      <c r="V4" s="70" cm="1">
        <f t="array" ref="V4">_xlfn.UNIQUE(_xlfn._xlws.FILTER(GERAL__2[Quantidade de Individuos],('Detalhado por Intervenção'!$A4=GERAL__2[ID])*('Detalhado por Intervenção'!$C4=GERAL__2[Intervenção])*('Detalhado por Intervenção'!$D4=GERAL__2[Nº da Intervenção])))</f>
        <v>105</v>
      </c>
      <c r="W4" s="70" cm="1">
        <f t="array" ref="W4">_xlfn.UNIQUE(_xlfn._xlws.FILTER(GERAL__2[Quantidade de Espécies],('Detalhado por Intervenção'!$A4=GERAL__2[ID])*('Detalhado por Intervenção'!$C4=GERAL__2[Intervenção])*('Detalhado por Intervenção'!$D4=GERAL__2[Nº da Intervenção])))</f>
        <v>22</v>
      </c>
      <c r="X4" s="89">
        <f>IFERROR(46.57/'Detalhado por Intervenção'!$U4,"")</f>
        <v>6.652857142857143</v>
      </c>
      <c r="Y4" s="103" cm="1">
        <f t="array" ref="Y4">_xlfn.UNIQUE(_xlfn._xlws.FILTER(GERAL__2[Qtd Mudas Estimadas Intervenção],('Detalhado por Intervenção'!$A4=GERAL__2[ID])*('Detalhado por Intervenção'!$C4=GERAL__2[Intervenção])*('Detalhado por Intervenção'!$D4=GERAL__2[Nº da Intervenção])))</f>
        <v>2925</v>
      </c>
      <c r="Z4" s="105" cm="1">
        <f t="array" ref="Z4">_xlfn.UNIQUE(_xlfn._xlws.FILTER(GERAL__2[Qtd Mudas Plantio],('Detalhado por Intervenção'!$A4=GERAL__2[ID])*('Detalhado por Intervenção'!$C4=GERAL__2[Intervenção])*('Detalhado por Intervenção'!$D4=GERAL__2[Nº da Intervenção])))</f>
        <v>325</v>
      </c>
      <c r="AA4" s="72" cm="1">
        <f t="array" ref="AA4">_xlfn.UNIQUE(_xlfn._xlws.FILTER(GERAL__2[Adubação Cobertura (R$)],('Detalhado por Intervenção'!$A4=GERAL__2[ID])*('Detalhado por Intervenção'!$C4=GERAL__2[Intervenção])*('Detalhado por Intervenção'!$D4=GERAL__2[Nº da Intervenção])))</f>
        <v>1240.2</v>
      </c>
      <c r="AB4" s="71" cm="1">
        <f t="array" ref="AB4">_xlfn.UNIQUE(_xlfn._xlws.FILTER(GERAL__2[Adubação plantio (R$)],('Detalhado por Intervenção'!$A4=GERAL__2[ID])*('Detalhado por Intervenção'!$C4=GERAL__2[Intervenção])*('Detalhado por Intervenção'!$D4=GERAL__2[Nº da Intervenção])))</f>
        <v>2808</v>
      </c>
      <c r="AC4" s="71" cm="1">
        <f t="array" ref="AC4">_xlfn.UNIQUE(_xlfn._xlws.FILTER(GERAL__2[Custo de Mudas(R$)],('Detalhado por Intervenção'!$A4=GERAL__2[ID])*('Detalhado por Intervenção'!$C4=GERAL__2[Intervenção])*('Detalhado por Intervenção'!$D4=GERAL__2[Nº da Intervenção])))</f>
        <v>1137.5</v>
      </c>
      <c r="AD4" s="71" cm="1">
        <f t="array" ref="AD4">_xlfn.UNIQUE(_xlfn._xlws.FILTER(GERAL__2[Semente (R$)],('Detalhado por Intervenção'!$A4=GERAL__2[ID])*('Detalhado por Intervenção'!$C4=GERAL__2[Intervenção])*('Detalhado por Intervenção'!$D4=GERAL__2[Nº da Intervenção])))</f>
        <v>0</v>
      </c>
      <c r="AE4" s="71" cm="1">
        <f t="array" ref="AE4">_xlfn.UNIQUE(_xlfn._xlws.FILTER(GERAL__2[Controle de Formigas (R$)],('Detalhado por Intervenção'!$A4=GERAL__2[ID])*('Detalhado por Intervenção'!$C4=GERAL__2[Intervenção])*('Detalhado por Intervenção'!$D4=GERAL__2[Nº da Intervenção])))</f>
        <v>138.06</v>
      </c>
      <c r="AF4" s="71" cm="1">
        <f t="array" ref="AF4">_xlfn.UNIQUE(_xlfn._xlws.FILTER(GERAL__2[Coroamento manual ano 1 (R$)],('Detalhado por Intervenção'!$A4=GERAL__2[ID])*('Detalhado por Intervenção'!$C4=GERAL__2[Intervenção])*('Detalhado por Intervenção'!$D4=GERAL__2[Nº da Intervenção])))</f>
        <v>2925</v>
      </c>
      <c r="AG4" s="71" cm="1">
        <f t="array" ref="AG4">_xlfn.UNIQUE(_xlfn._xlws.FILTER(GERAL__2[Coroamento manual ano 2 (R$)],('Detalhado por Intervenção'!$A4=GERAL__2[ID])*('Detalhado por Intervenção'!$C4=GERAL__2[Intervenção])*('Detalhado por Intervenção'!$D4=GERAL__2[Nº da Intervenção])))</f>
        <v>3250</v>
      </c>
      <c r="AH4" s="71" cm="1">
        <f t="array" ref="AH4">_xlfn.UNIQUE(_xlfn._xlws.FILTER(GERAL__2[Roçada semi mecanizada Ano 1(R$)],('Detalhado por Intervenção'!$A4=GERAL__2[ID])*('Detalhado por Intervenção'!$C4=GERAL__2[Intervenção])*('Detalhado por Intervenção'!$D4=GERAL__2[Nº da Intervenção])))</f>
        <v>1170</v>
      </c>
      <c r="AI4" s="71" cm="1">
        <f t="array" ref="AI4">_xlfn.UNIQUE(_xlfn._xlws.FILTER(GERAL__2[Roçada semi mecanizada Ano 2(R$)],('Detalhado por Intervenção'!$A4=GERAL__2[ID])*('Detalhado por Intervenção'!$C4=GERAL__2[Intervenção])*('Detalhado por Intervenção'!$D4=GERAL__2[Nº da Intervenção])))</f>
        <v>1170</v>
      </c>
      <c r="AJ4" s="71" cm="1">
        <f t="array" ref="AJ4">_xlfn._xlws.FILTER(GERAL__2[Construção da Cerca],('Detalhado por Intervenção'!$A4=GERAL__2[ID])*('Detalhado por Intervenção'!$C4=GERAL__2[Intervenção])*('Detalhado por Intervenção'!$D4=GERAL__2[Nº da Intervenção]))</f>
        <v>0</v>
      </c>
      <c r="AK4" s="71" cm="1">
        <f t="array" ref="AK4">_xlfn.UNIQUE(_xlfn._xlws.FILTER(GERAL__2[Plantio],('Detalhado por Intervenção'!$A4=GERAL__2[ID])*('Detalhado por Intervenção'!$C4=GERAL__2[Intervenção])*('Detalhado por Intervenção'!$D4=GERAL__2[Nº da Intervenção])))</f>
        <v>812.5</v>
      </c>
      <c r="AL4" s="71" cm="1">
        <f t="array" ref="AL4">(_xlfn._xlws.FILTER(GERAL__2[Adubação de Cobertura],('Detalhado por Intervenção'!$A4=GERAL__2[ID])*('Detalhado por Intervenção'!$C4=GERAL__2[Intervenção])*('Detalhado por Intervenção'!$D4=GERAL__2[Nº da Intervenção])))</f>
        <v>1462.5</v>
      </c>
      <c r="AM4" s="71" cm="1">
        <f t="array" ref="AM4">_xlfn.UNIQUE(_xlfn._xlws.FILTER(GERAL__2[Cosntrução de Aceiro],('Detalhado por Intervenção'!$A4=GERAL__2[ID])*('Detalhado por Intervenção'!$C4=GERAL__2[Intervenção])*('Detalhado por Intervenção'!$D4=GERAL__2[Nº da Intervenção])))</f>
        <v>0</v>
      </c>
      <c r="AN4" s="71" cm="1">
        <f t="array" ref="AN4">_xlfn.UNIQUE(_xlfn._xlws.FILTER(GERAL__2[Combate de Formigas],('Detalhado por Intervenção'!$A4=GERAL__2[ID])*('Detalhado por Intervenção'!$C4=GERAL__2[Intervenção])*('Detalhado por Intervenção'!$D4=GERAL__2[Nº da Intervenção])))</f>
        <v>195</v>
      </c>
      <c r="AO4" s="85"/>
      <c r="AP4" s="85" cm="1">
        <f t="array" ref="AP4">_xlfn.UNIQUE(_xlfn._xlws.FILTER(GERAL__2[Retirada de amostras de solo para análise],('Detalhado por Intervenção'!$A4=GERAL__2[ID])*('Detalhado por Intervenção'!$C4=GERAL__2[Intervenção])*('Detalhado por Intervenção'!$D4=GERAL__2[Nº da Intervenção])))</f>
        <v>50</v>
      </c>
      <c r="AQ4" s="71" cm="1">
        <f t="array" ref="AQ4">_xlfn.UNIQUE(_xlfn._xlws.FILTER(GERAL__2[Deslocamento Custo (R$)],('Detalhado por Intervenção'!$A4=GERAL__2[ID])*('Detalhado por Intervenção'!$C4=GERAL__2[Intervenção])*('Detalhado por Intervenção'!$D4=GERAL__2[Nº da Intervenção])))</f>
        <v>1950</v>
      </c>
      <c r="AR4" s="71" cm="1">
        <f t="array" ref="AR4">_xlfn.UNIQUE(_xlfn._xlws.FILTER(GERAL__2[Alimentação],('Detalhado por Intervenção'!$A4=GERAL__2[ID])*('Detalhado por Intervenção'!$C4=GERAL__2[Intervenção])*('Detalhado por Intervenção'!$D4=GERAL__2[Nº da Intervenção])))</f>
        <v>450</v>
      </c>
      <c r="AS4" s="73" cm="1">
        <f t="array" ref="AS4">_xlfn.UNIQUE(_xlfn._xlws.FILTER(GERAL__2[Gerente de operações],('Detalhado por Intervenção'!$A4=GERAL__2[ID])*('Detalhado por Intervenção'!$C4=GERAL__2[Intervenção])*('Detalhado por Intervenção'!$D4=GERAL__2[Nº da Intervenção])))</f>
        <v>483</v>
      </c>
      <c r="AT4" s="71" cm="1">
        <f t="array" ref="AT4">_xlfn.UNIQUE(_xlfn._xlws.FILTER(GERAL__2[Coordenador de campo],('Detalhado por Intervenção'!$A4=GERAL__2[ID])*('Detalhado por Intervenção'!$C4=GERAL__2[Intervenção])*('Detalhado por Intervenção'!$D4=GERAL__2[Nº da Intervenção])))</f>
        <v>339</v>
      </c>
      <c r="AU4" s="71" cm="1">
        <f t="array" ref="AU4">_xlfn.UNIQUE(_xlfn._xlws.FILTER(GERAL__2[Operador de campo],('Detalhado por Intervenção'!$A4=GERAL__2[ID])*('Detalhado por Intervenção'!$C4=GERAL__2[Intervenção])*('Detalhado por Intervenção'!$D4=GERAL__2[Nº da Intervenção])))</f>
        <v>600</v>
      </c>
      <c r="AV4" s="71">
        <f>'GERAL (2)'!BP3+'GERAL (2)'!BQ3</f>
        <v>3619.2000000000003</v>
      </c>
      <c r="AW4" s="74">
        <f>SUMIFS(GERAL__2[VALOR FINAL], GERAL__2[ID], 'Detalhado por Intervenção'!$A4, GERAL__2[Intervenção], 'Detalhado por Intervenção'!$C4, GERAL__2[Nº da Intervenção], 'Detalhado por Intervenção'!$D4)</f>
        <v>23799.960000000003</v>
      </c>
      <c r="AX4" s="53">
        <v>2496</v>
      </c>
      <c r="AY4" s="54">
        <v>20789.264999999999</v>
      </c>
      <c r="AZ4" s="86">
        <v>8236.7999999999993</v>
      </c>
      <c r="BA4" s="55" t="s">
        <v>327</v>
      </c>
      <c r="BB4" s="53"/>
      <c r="BC4" s="53"/>
      <c r="BD4" s="53"/>
    </row>
    <row r="5" spans="1:56" x14ac:dyDescent="0.35">
      <c r="A5" s="81" t="s">
        <v>17</v>
      </c>
      <c r="B5" s="82" t="s">
        <v>70</v>
      </c>
      <c r="C5" s="2" t="s">
        <v>29</v>
      </c>
      <c r="D5" s="2">
        <v>2</v>
      </c>
      <c r="E5" s="70" cm="1">
        <f t="array" ref="E5">_xlfn.UNIQUE(_xlfn._xlws.FILTER(GERAL__2[Tamanho da área (ha)],('Detalhado por Intervenção'!$A5=GERAL__2[ID])*('Detalhado por Intervenção'!$C5=GERAL__2[Intervenção])*('Detalhado por Intervenção'!$D5=GERAL__2[Nº da Intervenção])))</f>
        <v>2.2000000000000002</v>
      </c>
      <c r="F5" s="70" t="str">
        <f>IFERROR(VLOOKUP(A5,Tabela1[], 4, FALSE), "Município não encontrado")</f>
        <v>Castelo</v>
      </c>
      <c r="G5" s="70" t="str">
        <f>IFERROR(VLOOKUP(A5,Tabela1[], 6, FALSE), "Município não encontrado")</f>
        <v>Rio Itapemirim</v>
      </c>
      <c r="H5" s="70" t="s">
        <v>55</v>
      </c>
      <c r="I5" s="70">
        <f>IFERROR(VLOOKUP(A5,Tabela1[], 17, FALSE), "Lat não encontrada")</f>
        <v>-20.586728839999999</v>
      </c>
      <c r="J5" s="70">
        <f>IFERROR(VLOOKUP(A5,Tabela1[], 18, FALSE), "Long não encontrada")</f>
        <v>-41.209729439999997</v>
      </c>
      <c r="K5" s="88">
        <v>250</v>
      </c>
      <c r="L5" s="89">
        <v>60</v>
      </c>
      <c r="M5" s="85">
        <v>218.75</v>
      </c>
      <c r="N5" s="70">
        <v>2.25</v>
      </c>
      <c r="O5" s="70">
        <v>1.25</v>
      </c>
      <c r="P5" s="70">
        <v>87.5</v>
      </c>
      <c r="Q5" s="70">
        <v>22</v>
      </c>
      <c r="R5" s="70"/>
      <c r="S5" s="85">
        <v>5152.4399999999996</v>
      </c>
      <c r="T5" s="88" cm="1">
        <f t="array" ref="T5">_xlfn.UNIQUE(_xlfn._xlws.FILTER(GERAL__2[Deslocamento],('Detalhado por Intervenção'!$A5=GERAL__2[ID])*('Detalhado por Intervenção'!$C5=GERAL__2[Intervenção])*('Detalhado por Intervenção'!$D5=GERAL__2[Nº da Intervenção])))</f>
        <v>70</v>
      </c>
      <c r="U5" s="66" cm="1">
        <f t="array" ref="U5">_xlfn.UNIQUE(_xlfn._xlws.FILTER(GERAL__2[Quantidade de Parcelas],('Detalhado por Intervenção'!$A5=GERAL__2[ID])*('Detalhado por Intervenção'!$C5=GERAL__2[Intervenção])*('Detalhado por Intervenção'!$D5=GERAL__2[Nº da Intervenção])))</f>
        <v>4</v>
      </c>
      <c r="V5" s="66" cm="1">
        <f t="array" ref="V5">_xlfn.UNIQUE(_xlfn._xlws.FILTER(GERAL__2[Quantidade de Individuos],('Detalhado por Intervenção'!$A5=GERAL__2[ID])*('Detalhado por Intervenção'!$C5=GERAL__2[Intervenção])*('Detalhado por Intervenção'!$D5=GERAL__2[Nº da Intervenção])))</f>
        <v>0</v>
      </c>
      <c r="W5" s="66" cm="1">
        <f t="array" ref="W5">_xlfn.UNIQUE(_xlfn._xlws.FILTER(GERAL__2[Quantidade de Espécies],('Detalhado por Intervenção'!$A5=GERAL__2[ID])*('Detalhado por Intervenção'!$C5=GERAL__2[Intervenção])*('Detalhado por Intervenção'!$D5=GERAL__2[Nº da Intervenção])))</f>
        <v>0</v>
      </c>
      <c r="X5" s="89">
        <f>IFERROR(46.57/'Detalhado por Intervenção'!$U5,"")</f>
        <v>11.6425</v>
      </c>
      <c r="Y5" s="103" cm="1">
        <f t="array" ref="Y5">_xlfn.UNIQUE(_xlfn._xlws.FILTER(GERAL__2[Qtd Mudas Estimadas Intervenção],('Detalhado por Intervenção'!$A5=GERAL__2[ID])*('Detalhado por Intervenção'!$C5=GERAL__2[Intervenção])*('Detalhado por Intervenção'!$D5=GERAL__2[Nº da Intervenção])))</f>
        <v>0</v>
      </c>
      <c r="Z5" s="104" cm="1">
        <f t="array" ref="Z5">_xlfn.UNIQUE(_xlfn._xlws.FILTER(GERAL__2[Qtd Mudas Plantio],('Detalhado por Intervenção'!$A5=GERAL__2[ID])*('Detalhado por Intervenção'!$C5=GERAL__2[Intervenção])*('Detalhado por Intervenção'!$D5=GERAL__2[Nº da Intervenção])))</f>
        <v>3667</v>
      </c>
      <c r="AA5" s="75" cm="1">
        <f t="array" ref="AA5">_xlfn.UNIQUE(_xlfn._xlws.FILTER(GERAL__2[Adubação Cobertura (R$)],('Detalhado por Intervenção'!$A5=GERAL__2[ID])*('Detalhado por Intervenção'!$C5=GERAL__2[Intervenção])*('Detalhado por Intervenção'!$D5=GERAL__2[Nº da Intervenção])))</f>
        <v>0</v>
      </c>
      <c r="AB5" s="49" cm="1">
        <f t="array" ref="AB5">_xlfn.UNIQUE(_xlfn._xlws.FILTER(GERAL__2[Adubação plantio (R$)],('Detalhado por Intervenção'!$A5=GERAL__2[ID])*('Detalhado por Intervenção'!$C5=GERAL__2[Intervenção])*('Detalhado por Intervenção'!$D5=GERAL__2[Nº da Intervenção])))</f>
        <v>3168.288</v>
      </c>
      <c r="AC5" s="49" cm="1">
        <f t="array" ref="AC5">_xlfn.UNIQUE(_xlfn._xlws.FILTER(GERAL__2[Custo de Mudas(R$)],('Detalhado por Intervenção'!$A5=GERAL__2[ID])*('Detalhado por Intervenção'!$C5=GERAL__2[Intervenção])*('Detalhado por Intervenção'!$D5=GERAL__2[Nº da Intervenção])))</f>
        <v>12834.5</v>
      </c>
      <c r="AD5" s="71" cm="1">
        <f t="array" ref="AD5">_xlfn.UNIQUE(_xlfn._xlws.FILTER(GERAL__2[Semente (R$)],('Detalhado por Intervenção'!$A5=GERAL__2[ID])*('Detalhado por Intervenção'!$C5=GERAL__2[Intervenção])*('Detalhado por Intervenção'!$D5=GERAL__2[Nº da Intervenção])))</f>
        <v>0</v>
      </c>
      <c r="AE5" s="49" cm="1">
        <f t="array" ref="AE5">_xlfn.UNIQUE(_xlfn._xlws.FILTER(GERAL__2[Controle de Formigas (R$)],('Detalhado por Intervenção'!$A5=GERAL__2[ID])*('Detalhado por Intervenção'!$C5=GERAL__2[Intervenção])*('Detalhado por Intervenção'!$D5=GERAL__2[Nº da Intervenção])))</f>
        <v>155.76000000000002</v>
      </c>
      <c r="AF5" s="85" cm="1">
        <f t="array" ref="AF5">_xlfn.UNIQUE(_xlfn._xlws.FILTER(GERAL__2[Coroamento manual ano 1 (R$)],('Detalhado por Intervenção'!$A5=GERAL__2[ID])*('Detalhado por Intervenção'!$C5=GERAL__2[Intervenção])*('Detalhado por Intervenção'!$D5=GERAL__2[Nº da Intervenção])))</f>
        <v>0</v>
      </c>
      <c r="AG5" s="49" cm="1">
        <f t="array" ref="AG5">_xlfn.UNIQUE(_xlfn._xlws.FILTER(GERAL__2[Coroamento manual ano 2 (R$)],('Detalhado por Intervenção'!$A5=GERAL__2[ID])*('Detalhado por Intervenção'!$C5=GERAL__2[Intervenção])*('Detalhado por Intervenção'!$D5=GERAL__2[Nº da Intervenção])))</f>
        <v>3667</v>
      </c>
      <c r="AH5" s="49" cm="1">
        <f t="array" ref="AH5">_xlfn.UNIQUE(_xlfn._xlws.FILTER(GERAL__2[Roçada semi mecanizada Ano 1(R$)],('Detalhado por Intervenção'!$A5=GERAL__2[ID])*('Detalhado por Intervenção'!$C5=GERAL__2[Intervenção])*('Detalhado por Intervenção'!$D5=GERAL__2[Nº da Intervenção])))</f>
        <v>1320</v>
      </c>
      <c r="AI5" s="49" cm="1">
        <f t="array" ref="AI5">_xlfn.UNIQUE(_xlfn._xlws.FILTER(GERAL__2[Roçada semi mecanizada Ano 2(R$)],('Detalhado por Intervenção'!$A5=GERAL__2[ID])*('Detalhado por Intervenção'!$C5=GERAL__2[Intervenção])*('Detalhado por Intervenção'!$D5=GERAL__2[Nº da Intervenção])))</f>
        <v>1320</v>
      </c>
      <c r="AJ5" s="49" cm="1">
        <f t="array" ref="AJ5">_xlfn._xlws.FILTER(GERAL__2[Construção da Cerca],('Detalhado por Intervenção'!$A5=GERAL__2[ID])*('Detalhado por Intervenção'!$C5=GERAL__2[Intervenção])*('Detalhado por Intervenção'!$D5=GERAL__2[Nº da Intervenção]))</f>
        <v>5767.424</v>
      </c>
      <c r="AK5" s="49" cm="1">
        <f t="array" ref="AK5">_xlfn.UNIQUE(_xlfn._xlws.FILTER(GERAL__2[Plantio],('Detalhado por Intervenção'!$A5=GERAL__2[ID])*('Detalhado por Intervenção'!$C5=GERAL__2[Intervenção])*('Detalhado por Intervenção'!$D5=GERAL__2[Nº da Intervenção])))</f>
        <v>9167.5</v>
      </c>
      <c r="AL5" s="49" cm="1">
        <f t="array" ref="AL5">(_xlfn._xlws.FILTER(GERAL__2[Adubação de Cobertura],('Detalhado por Intervenção'!$A5=GERAL__2[ID])*('Detalhado por Intervenção'!$C5=GERAL__2[Intervenção])*('Detalhado por Intervenção'!$D5=GERAL__2[Nº da Intervenção])))</f>
        <v>0</v>
      </c>
      <c r="AM5" s="49" cm="1">
        <f t="array" ref="AM5">_xlfn.UNIQUE(_xlfn._xlws.FILTER(GERAL__2[Cosntrução de Aceiro],('Detalhado por Intervenção'!$A5=GERAL__2[ID])*('Detalhado por Intervenção'!$C5=GERAL__2[Intervenção])*('Detalhado por Intervenção'!$D5=GERAL__2[Nº da Intervenção])))</f>
        <v>0</v>
      </c>
      <c r="AN5" s="49" cm="1">
        <f t="array" ref="AN5">_xlfn.UNIQUE(_xlfn._xlws.FILTER(GERAL__2[Combate de Formigas],('Detalhado por Intervenção'!$A5=GERAL__2[ID])*('Detalhado por Intervenção'!$C5=GERAL__2[Intervenção])*('Detalhado por Intervenção'!$D5=GERAL__2[Nº da Intervenção])))</f>
        <v>220.00000000000003</v>
      </c>
      <c r="AO5" s="85"/>
      <c r="AP5" s="85" cm="1">
        <f t="array" ref="AP5">_xlfn.UNIQUE(_xlfn._xlws.FILTER(GERAL__2[Retirada de amostras de solo para análise],('Detalhado por Intervenção'!$A5=GERAL__2[ID])*('Detalhado por Intervenção'!$C5=GERAL__2[Intervenção])*('Detalhado por Intervenção'!$D5=GERAL__2[Nº da Intervenção])))</f>
        <v>50</v>
      </c>
      <c r="AQ5" s="49" cm="1">
        <f t="array" ref="AQ5">_xlfn.UNIQUE(_xlfn._xlws.FILTER(GERAL__2[Deslocamento Custo (R$)],('Detalhado por Intervenção'!$A5=GERAL__2[ID])*('Detalhado por Intervenção'!$C5=GERAL__2[Intervenção])*('Detalhado por Intervenção'!$D5=GERAL__2[Nº da Intervenção])))</f>
        <v>2100</v>
      </c>
      <c r="AR5" s="49" cm="1">
        <f t="array" ref="AR5">_xlfn.UNIQUE(_xlfn._xlws.FILTER(GERAL__2[Alimentação],('Detalhado por Intervenção'!$A5=GERAL__2[ID])*('Detalhado por Intervenção'!$C5=GERAL__2[Intervenção])*('Detalhado por Intervenção'!$D5=GERAL__2[Nº da Intervenção])))</f>
        <v>450</v>
      </c>
      <c r="AS5" s="68" cm="1">
        <f t="array" ref="AS5">_xlfn.UNIQUE(_xlfn._xlws.FILTER(GERAL__2[Gerente de operações],('Detalhado por Intervenção'!$A5=GERAL__2[ID])*('Detalhado por Intervenção'!$C5=GERAL__2[Intervenção])*('Detalhado por Intervenção'!$D5=GERAL__2[Nº da Intervenção])))</f>
        <v>483</v>
      </c>
      <c r="AT5" s="49" cm="1">
        <f t="array" ref="AT5">_xlfn.UNIQUE(_xlfn._xlws.FILTER(GERAL__2[Coordenador de campo],('Detalhado por Intervenção'!$A5=GERAL__2[ID])*('Detalhado por Intervenção'!$C5=GERAL__2[Intervenção])*('Detalhado por Intervenção'!$D5=GERAL__2[Nº da Intervenção])))</f>
        <v>339</v>
      </c>
      <c r="AU5" s="49" cm="1">
        <f t="array" ref="AU5">_xlfn.UNIQUE(_xlfn._xlws.FILTER(GERAL__2[Operador de campo],('Detalhado por Intervenção'!$A5=GERAL__2[ID])*('Detalhado por Intervenção'!$C5=GERAL__2[Intervenção])*('Detalhado por Intervenção'!$D5=GERAL__2[Nº da Intervenção])))</f>
        <v>600</v>
      </c>
      <c r="AV5" s="49">
        <f>'GERAL (2)'!BP4+'GERAL (2)'!BQ4</f>
        <v>4083.2000000000007</v>
      </c>
      <c r="AW5" s="69">
        <f>SUMIFS(GERAL__2[VALOR FINAL], GERAL__2[ID], 'Detalhado por Intervenção'!$A5, GERAL__2[Intervenção], 'Detalhado por Intervenção'!$C5, GERAL__2[Nº da Intervenção], 'Detalhado por Intervenção'!$D5)</f>
        <v>45725.671999999999</v>
      </c>
      <c r="AX5" s="50">
        <v>192</v>
      </c>
      <c r="AY5" s="51">
        <v>7128.1440000000002</v>
      </c>
      <c r="AZ5" s="86">
        <v>633.6</v>
      </c>
      <c r="BA5" s="52" t="s">
        <v>328</v>
      </c>
      <c r="BB5" s="50"/>
      <c r="BC5" s="50"/>
      <c r="BD5" s="50"/>
    </row>
    <row r="6" spans="1:56" x14ac:dyDescent="0.35">
      <c r="A6" s="81" t="s">
        <v>17</v>
      </c>
      <c r="B6" s="82" t="s">
        <v>70</v>
      </c>
      <c r="C6" s="2" t="s">
        <v>29</v>
      </c>
      <c r="D6" s="2">
        <v>1</v>
      </c>
      <c r="E6" s="70" cm="1">
        <f t="array" ref="E6">_xlfn.UNIQUE(_xlfn._xlws.FILTER(GERAL__2[Tamanho da área (ha)],('Detalhado por Intervenção'!$A6=GERAL__2[ID])*('Detalhado por Intervenção'!$C6=GERAL__2[Intervenção])*('Detalhado por Intervenção'!$D6=GERAL__2[Nº da Intervenção])))</f>
        <v>0.15</v>
      </c>
      <c r="F6" s="70" t="str">
        <f>IFERROR(VLOOKUP(A6,Tabela1[], 4, FALSE), "Município não encontrado")</f>
        <v>Castelo</v>
      </c>
      <c r="G6" s="70" t="str">
        <f>IFERROR(VLOOKUP(A6,Tabela1[], 6, FALSE), "Município não encontrado")</f>
        <v>Rio Itapemirim</v>
      </c>
      <c r="H6" s="70" t="s">
        <v>55</v>
      </c>
      <c r="I6" s="70">
        <f>IFERROR(VLOOKUP(A6,Tabela1[], 17, FALSE), "Lat não encontrada")</f>
        <v>-20.586728839999999</v>
      </c>
      <c r="J6" s="70">
        <f>IFERROR(VLOOKUP(A6,Tabela1[], 18, FALSE), "Long não encontrada")</f>
        <v>-41.209729439999997</v>
      </c>
      <c r="K6" s="88"/>
      <c r="L6" s="89"/>
      <c r="M6" s="85"/>
      <c r="N6" s="70"/>
      <c r="O6" s="70"/>
      <c r="P6" s="70"/>
      <c r="Q6" s="70"/>
      <c r="R6" s="70"/>
      <c r="S6" s="85"/>
      <c r="T6" s="88" cm="1">
        <f t="array" ref="T6">_xlfn.UNIQUE(_xlfn._xlws.FILTER(GERAL__2[Deslocamento],('Detalhado por Intervenção'!$A6=GERAL__2[ID])*('Detalhado por Intervenção'!$C6=GERAL__2[Intervenção])*('Detalhado por Intervenção'!$D6=GERAL__2[Nº da Intervenção])))</f>
        <v>70</v>
      </c>
      <c r="U6" s="70" cm="1">
        <f t="array" ref="U6">_xlfn.UNIQUE(_xlfn._xlws.FILTER(GERAL__2[Quantidade de Parcelas],('Detalhado por Intervenção'!$A6=GERAL__2[ID])*('Detalhado por Intervenção'!$C6=GERAL__2[Intervenção])*('Detalhado por Intervenção'!$D6=GERAL__2[Nº da Intervenção])))</f>
        <v>5</v>
      </c>
      <c r="V6" s="70" cm="1">
        <f t="array" ref="V6">_xlfn.UNIQUE(_xlfn._xlws.FILTER(GERAL__2[Quantidade de Individuos],('Detalhado por Intervenção'!$A6=GERAL__2[ID])*('Detalhado por Intervenção'!$C6=GERAL__2[Intervenção])*('Detalhado por Intervenção'!$D6=GERAL__2[Nº da Intervenção])))</f>
        <v>6</v>
      </c>
      <c r="W6" s="70" cm="1">
        <f t="array" ref="W6">_xlfn.UNIQUE(_xlfn._xlws.FILTER(GERAL__2[Quantidade de Espécies],('Detalhado por Intervenção'!$A6=GERAL__2[ID])*('Detalhado por Intervenção'!$C6=GERAL__2[Intervenção])*('Detalhado por Intervenção'!$D6=GERAL__2[Nº da Intervenção])))</f>
        <v>3</v>
      </c>
      <c r="X6" s="89">
        <f>IFERROR(46.57/'Detalhado por Intervenção'!$U6,"")</f>
        <v>9.3140000000000001</v>
      </c>
      <c r="Y6" s="103" cm="1">
        <f t="array" ref="Y6">_xlfn.UNIQUE(_xlfn._xlws.FILTER(GERAL__2[Qtd Mudas Estimadas Intervenção],('Detalhado por Intervenção'!$A6=GERAL__2[ID])*('Detalhado por Intervenção'!$C6=GERAL__2[Intervenção])*('Detalhado por Intervenção'!$D6=GERAL__2[Nº da Intervenção])))</f>
        <v>18</v>
      </c>
      <c r="Z6" s="105" cm="1">
        <f t="array" ref="Z6">_xlfn.UNIQUE(_xlfn._xlws.FILTER(GERAL__2[Qtd Mudas Plantio],('Detalhado por Intervenção'!$A6=GERAL__2[ID])*('Detalhado por Intervenção'!$C6=GERAL__2[Intervenção])*('Detalhado por Intervenção'!$D6=GERAL__2[Nº da Intervenção])))</f>
        <v>232</v>
      </c>
      <c r="AA6" s="72" cm="1">
        <f t="array" ref="AA6">_xlfn.UNIQUE(_xlfn._xlws.FILTER(GERAL__2[Adubação Cobertura (R$)],('Detalhado por Intervenção'!$A6=GERAL__2[ID])*('Detalhado por Intervenção'!$C6=GERAL__2[Intervenção])*('Detalhado por Intervenção'!$D6=GERAL__2[Nº da Intervenção])))</f>
        <v>7.6319999999999997</v>
      </c>
      <c r="AB6" s="71" cm="1">
        <f t="array" ref="AB6">_xlfn.UNIQUE(_xlfn._xlws.FILTER(GERAL__2[Adubação plantio (R$)],('Detalhado por Intervenção'!$A6=GERAL__2[ID])*('Detalhado por Intervenção'!$C6=GERAL__2[Intervenção])*('Detalhado por Intervenção'!$D6=GERAL__2[Nº da Intervenção])))</f>
        <v>216</v>
      </c>
      <c r="AC6" s="71" cm="1">
        <f t="array" ref="AC6">_xlfn.UNIQUE(_xlfn._xlws.FILTER(GERAL__2[Custo de Mudas(R$)],('Detalhado por Intervenção'!$A6=GERAL__2[ID])*('Detalhado por Intervenção'!$C6=GERAL__2[Intervenção])*('Detalhado por Intervenção'!$D6=GERAL__2[Nº da Intervenção])))</f>
        <v>812</v>
      </c>
      <c r="AD6" s="71" t="e" cm="1" vm="1">
        <f t="array" aca="1" ref="AD6" ca="1">_xlfn.UNIQUE(_xlfn._xlws.FILTER(GERAL__2[Semente (R$)],('Detalhado por Intervenção'!$A6=GERAL__2[ID])*('Detalhado por Intervenção'!$C6=GERAL__2[Intervenção])*('Detalhado por Intervenção'!$D6=GERAL__2[Nº da Intervenção])))</f>
        <v>#VALUE!</v>
      </c>
      <c r="AE6" s="71" cm="1">
        <f t="array" ref="AE6">_xlfn.UNIQUE(_xlfn._xlws.FILTER(GERAL__2[Controle de Formigas (R$)],('Detalhado por Intervenção'!$A6=GERAL__2[ID])*('Detalhado por Intervenção'!$C6=GERAL__2[Intervenção])*('Detalhado por Intervenção'!$D6=GERAL__2[Nº da Intervenção])))</f>
        <v>10.62</v>
      </c>
      <c r="AF6" s="85" cm="1">
        <f t="array" ref="AF6">_xlfn.UNIQUE(_xlfn._xlws.FILTER(GERAL__2[Coroamento manual ano 1 (R$)],('Detalhado por Intervenção'!$A6=GERAL__2[ID])*('Detalhado por Intervenção'!$C6=GERAL__2[Intervenção])*('Detalhado por Intervenção'!$D6=GERAL__2[Nº da Intervenção])))</f>
        <v>18</v>
      </c>
      <c r="AG6" s="71" cm="1">
        <f t="array" ref="AG6">_xlfn.UNIQUE(_xlfn._xlws.FILTER(GERAL__2[Coroamento manual ano 2 (R$)],('Detalhado por Intervenção'!$A6=GERAL__2[ID])*('Detalhado por Intervenção'!$C6=GERAL__2[Intervenção])*('Detalhado por Intervenção'!$D6=GERAL__2[Nº da Intervenção])))</f>
        <v>250</v>
      </c>
      <c r="AH6" s="71" cm="1">
        <f t="array" ref="AH6">_xlfn.UNIQUE(_xlfn._xlws.FILTER(GERAL__2[Roçada semi mecanizada Ano 1(R$)],('Detalhado por Intervenção'!$A6=GERAL__2[ID])*('Detalhado por Intervenção'!$C6=GERAL__2[Intervenção])*('Detalhado por Intervenção'!$D6=GERAL__2[Nº da Intervenção])))</f>
        <v>90</v>
      </c>
      <c r="AI6" s="71" cm="1">
        <f t="array" ref="AI6">_xlfn.UNIQUE(_xlfn._xlws.FILTER(GERAL__2[Roçada semi mecanizada Ano 2(R$)],('Detalhado por Intervenção'!$A6=GERAL__2[ID])*('Detalhado por Intervenção'!$C6=GERAL__2[Intervenção])*('Detalhado por Intervenção'!$D6=GERAL__2[Nº da Intervenção])))</f>
        <v>90</v>
      </c>
      <c r="AJ6" s="71" t="e" cm="1" vm="1">
        <f t="array" aca="1" ref="AJ6" ca="1">_xlfn._xlws.FILTER(GERAL__2[Construção da Cerca],('Detalhado por Intervenção'!$A6=GERAL__2[ID])*('Detalhado por Intervenção'!$C6=GERAL__2[Intervenção])*('Detalhado por Intervenção'!$D6=GERAL__2[Nº da Intervenção]))</f>
        <v>#VALUE!</v>
      </c>
      <c r="AK6" s="71" cm="1">
        <f t="array" ref="AK6">_xlfn.UNIQUE(_xlfn._xlws.FILTER(GERAL__2[Plantio],('Detalhado por Intervenção'!$A6=GERAL__2[ID])*('Detalhado por Intervenção'!$C6=GERAL__2[Intervenção])*('Detalhado por Intervenção'!$D6=GERAL__2[Nº da Intervenção])))</f>
        <v>580</v>
      </c>
      <c r="AL6" s="71" t="e" cm="1" vm="1">
        <f t="array" aca="1" ref="AL6" ca="1">(_xlfn._xlws.FILTER(GERAL__2[Adubação de Cobertura],('Detalhado por Intervenção'!$A6=GERAL__2[ID])*('Detalhado por Intervenção'!$C6=GERAL__2[Intervenção])*('Detalhado por Intervenção'!$D6=GERAL__2[Nº da Intervenção])))</f>
        <v>#VALUE!</v>
      </c>
      <c r="AM6" s="71" cm="1">
        <f t="array" ref="AM6">_xlfn.UNIQUE(_xlfn._xlws.FILTER(GERAL__2[Cosntrução de Aceiro],('Detalhado por Intervenção'!$A6=GERAL__2[ID])*('Detalhado por Intervenção'!$C6=GERAL__2[Intervenção])*('Detalhado por Intervenção'!$D6=GERAL__2[Nº da Intervenção])))</f>
        <v>0</v>
      </c>
      <c r="AN6" s="71" cm="1">
        <f t="array" ref="AN6">_xlfn.UNIQUE(_xlfn._xlws.FILTER(GERAL__2[Combate de Formigas],('Detalhado por Intervenção'!$A6=GERAL__2[ID])*('Detalhado por Intervenção'!$C6=GERAL__2[Intervenção])*('Detalhado por Intervenção'!$D6=GERAL__2[Nº da Intervenção])))</f>
        <v>15</v>
      </c>
      <c r="AO6" s="85"/>
      <c r="AP6" s="85" cm="1">
        <f t="array" ref="AP6">_xlfn.UNIQUE(_xlfn._xlws.FILTER(GERAL__2[Retirada de amostras de solo para análise],('Detalhado por Intervenção'!$A6=GERAL__2[ID])*('Detalhado por Intervenção'!$C6=GERAL__2[Intervenção])*('Detalhado por Intervenção'!$D6=GERAL__2[Nº da Intervenção])))</f>
        <v>50</v>
      </c>
      <c r="AQ6" s="71" cm="1">
        <f t="array" ref="AQ6">_xlfn.UNIQUE(_xlfn._xlws.FILTER(GERAL__2[Deslocamento Custo (R$)],('Detalhado por Intervenção'!$A6=GERAL__2[ID])*('Detalhado por Intervenção'!$C6=GERAL__2[Intervenção])*('Detalhado por Intervenção'!$D6=GERAL__2[Nº da Intervenção])))</f>
        <v>2100</v>
      </c>
      <c r="AR6" s="71" cm="1">
        <f t="array" ref="AR6">_xlfn.UNIQUE(_xlfn._xlws.FILTER(GERAL__2[Alimentação],('Detalhado por Intervenção'!$A6=GERAL__2[ID])*('Detalhado por Intervenção'!$C6=GERAL__2[Intervenção])*('Detalhado por Intervenção'!$D6=GERAL__2[Nº da Intervenção])))</f>
        <v>450</v>
      </c>
      <c r="AS6" s="73" cm="1">
        <f t="array" ref="AS6">_xlfn.UNIQUE(_xlfn._xlws.FILTER(GERAL__2[Gerente de operações],('Detalhado por Intervenção'!$A6=GERAL__2[ID])*('Detalhado por Intervenção'!$C6=GERAL__2[Intervenção])*('Detalhado por Intervenção'!$D6=GERAL__2[Nº da Intervenção])))</f>
        <v>483</v>
      </c>
      <c r="AT6" s="71" cm="1">
        <f t="array" ref="AT6">_xlfn.UNIQUE(_xlfn._xlws.FILTER(GERAL__2[Coordenador de campo],('Detalhado por Intervenção'!$A6=GERAL__2[ID])*('Detalhado por Intervenção'!$C6=GERAL__2[Intervenção])*('Detalhado por Intervenção'!$D6=GERAL__2[Nº da Intervenção])))</f>
        <v>339</v>
      </c>
      <c r="AU6" s="71" cm="1">
        <f t="array" ref="AU6">_xlfn.UNIQUE(_xlfn._xlws.FILTER(GERAL__2[Operador de campo],('Detalhado por Intervenção'!$A6=GERAL__2[ID])*('Detalhado por Intervenção'!$C6=GERAL__2[Intervenção])*('Detalhado por Intervenção'!$D6=GERAL__2[Nº da Intervenção])))</f>
        <v>600</v>
      </c>
      <c r="AV6" s="71">
        <f>'GERAL (2)'!BP5+'GERAL (2)'!BQ5</f>
        <v>278.39999999999998</v>
      </c>
      <c r="AW6" s="74">
        <f>SUMIFS(GERAL__2[VALOR FINAL], GERAL__2[ID], 'Detalhado por Intervenção'!$A6, GERAL__2[Intervenção], 'Detalhado por Intervenção'!$C6, GERAL__2[Nº da Intervenção], 'Detalhado por Intervenção'!$D6)</f>
        <v>22997.304</v>
      </c>
      <c r="AX6" s="53">
        <v>0</v>
      </c>
      <c r="AY6" s="54">
        <v>0</v>
      </c>
      <c r="AZ6" s="86">
        <v>0</v>
      </c>
      <c r="BA6" s="55" t="s">
        <v>272</v>
      </c>
      <c r="BB6" s="53"/>
      <c r="BC6" s="53"/>
      <c r="BD6" s="53"/>
    </row>
    <row r="7" spans="1:56" x14ac:dyDescent="0.35">
      <c r="A7" s="81" t="s">
        <v>17</v>
      </c>
      <c r="B7" s="82" t="s">
        <v>70</v>
      </c>
      <c r="C7" s="2" t="s">
        <v>31</v>
      </c>
      <c r="D7" s="2">
        <v>1</v>
      </c>
      <c r="E7" s="70" t="e" cm="1" vm="3">
        <f t="array" ref="E7">_xlfn.UNIQUE(_xlfn._xlws.FILTER(GERAL__2[Tamanho da área (ha)],('Detalhado por Intervenção'!$A7=GERAL__2[ID])*('Detalhado por Intervenção'!$C7=GERAL__2[Intervenção])*('Detalhado por Intervenção'!$D7=GERAL__2[Nº da Intervenção])))</f>
        <v>#VALUE!</v>
      </c>
      <c r="F7" s="70" t="str">
        <f>IFERROR(VLOOKUP(A7,Tabela1[], 4, FALSE), "Município não encontrado")</f>
        <v>Castelo</v>
      </c>
      <c r="G7" s="70" t="str">
        <f>IFERROR(VLOOKUP(A7,Tabela1[], 6, FALSE), "Município não encontrado")</f>
        <v>Rio Itapemirim</v>
      </c>
      <c r="H7" s="70" t="s">
        <v>55</v>
      </c>
      <c r="I7" s="70">
        <f>IFERROR(VLOOKUP(A7,Tabela1[], 17, FALSE), "Lat não encontrada")</f>
        <v>-20.586728839999999</v>
      </c>
      <c r="J7" s="70">
        <f>IFERROR(VLOOKUP(A7,Tabela1[], 18, FALSE), "Long não encontrada")</f>
        <v>-41.209729439999997</v>
      </c>
      <c r="K7" s="88"/>
      <c r="L7" s="89">
        <v>174.00899999999999</v>
      </c>
      <c r="M7" s="85">
        <v>3200.37</v>
      </c>
      <c r="N7" s="70"/>
      <c r="O7" s="70"/>
      <c r="P7" s="70"/>
      <c r="Q7" s="70"/>
      <c r="R7" s="70"/>
      <c r="S7" s="85">
        <v>4855.76</v>
      </c>
      <c r="T7" s="88" t="e" cm="1" vm="3">
        <f t="array" ref="T7">_xlfn.UNIQUE(_xlfn._xlws.FILTER(GERAL__2[Deslocamento],('Detalhado por Intervenção'!$A7=GERAL__2[ID])*('Detalhado por Intervenção'!$C7=GERAL__2[Intervenção])*('Detalhado por Intervenção'!$D7=GERAL__2[Nº da Intervenção])))</f>
        <v>#VALUE!</v>
      </c>
      <c r="U7" s="66" t="e" cm="1" vm="3">
        <f t="array" ref="U7">_xlfn.UNIQUE(_xlfn._xlws.FILTER(GERAL__2[Quantidade de Parcelas],('Detalhado por Intervenção'!$A7=GERAL__2[ID])*('Detalhado por Intervenção'!$C7=GERAL__2[Intervenção])*('Detalhado por Intervenção'!$D7=GERAL__2[Nº da Intervenção])))</f>
        <v>#VALUE!</v>
      </c>
      <c r="V7" s="66" t="e" cm="1" vm="3">
        <f t="array" ref="V7">_xlfn.UNIQUE(_xlfn._xlws.FILTER(GERAL__2[Quantidade de Individuos],('Detalhado por Intervenção'!$A7=GERAL__2[ID])*('Detalhado por Intervenção'!$C7=GERAL__2[Intervenção])*('Detalhado por Intervenção'!$D7=GERAL__2[Nº da Intervenção])))</f>
        <v>#VALUE!</v>
      </c>
      <c r="W7" s="66" t="e" cm="1" vm="3">
        <f t="array" ref="W7">_xlfn.UNIQUE(_xlfn._xlws.FILTER(GERAL__2[Quantidade de Espécies],('Detalhado por Intervenção'!$A7=GERAL__2[ID])*('Detalhado por Intervenção'!$C7=GERAL__2[Intervenção])*('Detalhado por Intervenção'!$D7=GERAL__2[Nº da Intervenção])))</f>
        <v>#VALUE!</v>
      </c>
      <c r="X7" s="89" t="str">
        <f>IFERROR(46.57/'Detalhado por Intervenção'!$U7,"")</f>
        <v/>
      </c>
      <c r="Y7" s="103" t="e" cm="1" vm="3">
        <f t="array" ref="Y7">_xlfn.UNIQUE(_xlfn._xlws.FILTER(GERAL__2[Qtd Mudas Estimadas Intervenção],('Detalhado por Intervenção'!$A7=GERAL__2[ID])*('Detalhado por Intervenção'!$C7=GERAL__2[Intervenção])*('Detalhado por Intervenção'!$D7=GERAL__2[Nº da Intervenção])))</f>
        <v>#VALUE!</v>
      </c>
      <c r="Z7" s="104" t="e" cm="1" vm="3">
        <f t="array" ref="Z7">_xlfn.UNIQUE(_xlfn._xlws.FILTER(GERAL__2[Qtd Mudas Plantio],('Detalhado por Intervenção'!$A7=GERAL__2[ID])*('Detalhado por Intervenção'!$C7=GERAL__2[Intervenção])*('Detalhado por Intervenção'!$D7=GERAL__2[Nº da Intervenção])))</f>
        <v>#VALUE!</v>
      </c>
      <c r="AA7" s="75" t="e" cm="1" vm="3">
        <f t="array" ref="AA7">_xlfn.UNIQUE(_xlfn._xlws.FILTER(GERAL__2[Adubação Cobertura (R$)],('Detalhado por Intervenção'!$A7=GERAL__2[ID])*('Detalhado por Intervenção'!$C7=GERAL__2[Intervenção])*('Detalhado por Intervenção'!$D7=GERAL__2[Nº da Intervenção])))</f>
        <v>#VALUE!</v>
      </c>
      <c r="AB7" s="49" t="e" cm="1" vm="3">
        <f t="array" ref="AB7">_xlfn.UNIQUE(_xlfn._xlws.FILTER(GERAL__2[Adubação plantio (R$)],('Detalhado por Intervenção'!$A7=GERAL__2[ID])*('Detalhado por Intervenção'!$C7=GERAL__2[Intervenção])*('Detalhado por Intervenção'!$D7=GERAL__2[Nº da Intervenção])))</f>
        <v>#VALUE!</v>
      </c>
      <c r="AC7" s="49" t="e" cm="1" vm="3">
        <f t="array" ref="AC7">_xlfn.UNIQUE(_xlfn._xlws.FILTER(GERAL__2[Custo de Mudas(R$)],('Detalhado por Intervenção'!$A7=GERAL__2[ID])*('Detalhado por Intervenção'!$C7=GERAL__2[Intervenção])*('Detalhado por Intervenção'!$D7=GERAL__2[Nº da Intervenção])))</f>
        <v>#VALUE!</v>
      </c>
      <c r="AD7" s="71" t="e" cm="1" vm="3">
        <f t="array" ref="AD7">_xlfn.UNIQUE(_xlfn._xlws.FILTER(GERAL__2[Semente (R$)],('Detalhado por Intervenção'!$A7=GERAL__2[ID])*('Detalhado por Intervenção'!$C7=GERAL__2[Intervenção])*('Detalhado por Intervenção'!$D7=GERAL__2[Nº da Intervenção])))</f>
        <v>#VALUE!</v>
      </c>
      <c r="AE7" s="49" t="e" cm="1" vm="3">
        <f t="array" ref="AE7">_xlfn.UNIQUE(_xlfn._xlws.FILTER(GERAL__2[Controle de Formigas (R$)],('Detalhado por Intervenção'!$A7=GERAL__2[ID])*('Detalhado por Intervenção'!$C7=GERAL__2[Intervenção])*('Detalhado por Intervenção'!$D7=GERAL__2[Nº da Intervenção])))</f>
        <v>#VALUE!</v>
      </c>
      <c r="AF7" s="85" t="e" cm="1" vm="3">
        <f t="array" ref="AF7">_xlfn.UNIQUE(_xlfn._xlws.FILTER(GERAL__2[Coroamento manual ano 1 (R$)],('Detalhado por Intervenção'!$A7=GERAL__2[ID])*('Detalhado por Intervenção'!$C7=GERAL__2[Intervenção])*('Detalhado por Intervenção'!$D7=GERAL__2[Nº da Intervenção])))</f>
        <v>#VALUE!</v>
      </c>
      <c r="AG7" s="49" t="e" cm="1" vm="3">
        <f t="array" ref="AG7">_xlfn.UNIQUE(_xlfn._xlws.FILTER(GERAL__2[Coroamento manual ano 2 (R$)],('Detalhado por Intervenção'!$A7=GERAL__2[ID])*('Detalhado por Intervenção'!$C7=GERAL__2[Intervenção])*('Detalhado por Intervenção'!$D7=GERAL__2[Nº da Intervenção])))</f>
        <v>#VALUE!</v>
      </c>
      <c r="AH7" s="49" t="e" cm="1" vm="3">
        <f t="array" ref="AH7">_xlfn.UNIQUE(_xlfn._xlws.FILTER(GERAL__2[Roçada semi mecanizada Ano 1(R$)],('Detalhado por Intervenção'!$A7=GERAL__2[ID])*('Detalhado por Intervenção'!$C7=GERAL__2[Intervenção])*('Detalhado por Intervenção'!$D7=GERAL__2[Nº da Intervenção])))</f>
        <v>#VALUE!</v>
      </c>
      <c r="AI7" s="49" t="e" cm="1" vm="3">
        <f t="array" ref="AI7">_xlfn.UNIQUE(_xlfn._xlws.FILTER(GERAL__2[Roçada semi mecanizada Ano 2(R$)],('Detalhado por Intervenção'!$A7=GERAL__2[ID])*('Detalhado por Intervenção'!$C7=GERAL__2[Intervenção])*('Detalhado por Intervenção'!$D7=GERAL__2[Nº da Intervenção])))</f>
        <v>#VALUE!</v>
      </c>
      <c r="AJ7" s="49" t="e" cm="1" vm="3">
        <f t="array" ref="AJ7">_xlfn._xlws.FILTER(GERAL__2[Construção da Cerca],('Detalhado por Intervenção'!$A7=GERAL__2[ID])*('Detalhado por Intervenção'!$C7=GERAL__2[Intervenção])*('Detalhado por Intervenção'!$D7=GERAL__2[Nº da Intervenção]))</f>
        <v>#VALUE!</v>
      </c>
      <c r="AK7" s="49" t="e" cm="1" vm="3">
        <f t="array" ref="AK7">_xlfn.UNIQUE(_xlfn._xlws.FILTER(GERAL__2[Plantio],('Detalhado por Intervenção'!$A7=GERAL__2[ID])*('Detalhado por Intervenção'!$C7=GERAL__2[Intervenção])*('Detalhado por Intervenção'!$D7=GERAL__2[Nº da Intervenção])))</f>
        <v>#VALUE!</v>
      </c>
      <c r="AL7" s="49" t="e" cm="1" vm="3">
        <f t="array" ref="AL7">(_xlfn._xlws.FILTER(GERAL__2[Adubação de Cobertura],('Detalhado por Intervenção'!$A7=GERAL__2[ID])*('Detalhado por Intervenção'!$C7=GERAL__2[Intervenção])*('Detalhado por Intervenção'!$D7=GERAL__2[Nº da Intervenção])))</f>
        <v>#VALUE!</v>
      </c>
      <c r="AM7" s="49" t="e" cm="1" vm="3">
        <f t="array" ref="AM7">_xlfn.UNIQUE(_xlfn._xlws.FILTER(GERAL__2[Cosntrução de Aceiro],('Detalhado por Intervenção'!$A7=GERAL__2[ID])*('Detalhado por Intervenção'!$C7=GERAL__2[Intervenção])*('Detalhado por Intervenção'!$D7=GERAL__2[Nº da Intervenção])))</f>
        <v>#VALUE!</v>
      </c>
      <c r="AN7" s="49" t="e" cm="1" vm="3">
        <f t="array" ref="AN7">_xlfn.UNIQUE(_xlfn._xlws.FILTER(GERAL__2[Combate de Formigas],('Detalhado por Intervenção'!$A7=GERAL__2[ID])*('Detalhado por Intervenção'!$C7=GERAL__2[Intervenção])*('Detalhado por Intervenção'!$D7=GERAL__2[Nº da Intervenção])))</f>
        <v>#VALUE!</v>
      </c>
      <c r="AO7" s="85"/>
      <c r="AP7" s="85" t="e" cm="1" vm="3">
        <f t="array" ref="AP7">_xlfn.UNIQUE(_xlfn._xlws.FILTER(GERAL__2[Retirada de amostras de solo para análise],('Detalhado por Intervenção'!$A7=GERAL__2[ID])*('Detalhado por Intervenção'!$C7=GERAL__2[Intervenção])*('Detalhado por Intervenção'!$D7=GERAL__2[Nº da Intervenção])))</f>
        <v>#VALUE!</v>
      </c>
      <c r="AQ7" s="49" t="e" cm="1" vm="3">
        <f t="array" ref="AQ7">_xlfn.UNIQUE(_xlfn._xlws.FILTER(GERAL__2[Deslocamento Custo (R$)],('Detalhado por Intervenção'!$A7=GERAL__2[ID])*('Detalhado por Intervenção'!$C7=GERAL__2[Intervenção])*('Detalhado por Intervenção'!$D7=GERAL__2[Nº da Intervenção])))</f>
        <v>#VALUE!</v>
      </c>
      <c r="AR7" s="49" t="e" cm="1" vm="3">
        <f t="array" ref="AR7">_xlfn.UNIQUE(_xlfn._xlws.FILTER(GERAL__2[Alimentação],('Detalhado por Intervenção'!$A7=GERAL__2[ID])*('Detalhado por Intervenção'!$C7=GERAL__2[Intervenção])*('Detalhado por Intervenção'!$D7=GERAL__2[Nº da Intervenção])))</f>
        <v>#VALUE!</v>
      </c>
      <c r="AS7" s="68" t="e" cm="1" vm="3">
        <f t="array" ref="AS7">_xlfn.UNIQUE(_xlfn._xlws.FILTER(GERAL__2[Gerente de operações],('Detalhado por Intervenção'!$A7=GERAL__2[ID])*('Detalhado por Intervenção'!$C7=GERAL__2[Intervenção])*('Detalhado por Intervenção'!$D7=GERAL__2[Nº da Intervenção])))</f>
        <v>#VALUE!</v>
      </c>
      <c r="AT7" s="49" t="e" cm="1" vm="3">
        <f t="array" ref="AT7">_xlfn.UNIQUE(_xlfn._xlws.FILTER(GERAL__2[Coordenador de campo],('Detalhado por Intervenção'!$A7=GERAL__2[ID])*('Detalhado por Intervenção'!$C7=GERAL__2[Intervenção])*('Detalhado por Intervenção'!$D7=GERAL__2[Nº da Intervenção])))</f>
        <v>#VALUE!</v>
      </c>
      <c r="AU7" s="49" t="e" cm="1" vm="3">
        <f t="array" ref="AU7">_xlfn.UNIQUE(_xlfn._xlws.FILTER(GERAL__2[Operador de campo],('Detalhado por Intervenção'!$A7=GERAL__2[ID])*('Detalhado por Intervenção'!$C7=GERAL__2[Intervenção])*('Detalhado por Intervenção'!$D7=GERAL__2[Nº da Intervenção])))</f>
        <v>#VALUE!</v>
      </c>
      <c r="AV7" s="49">
        <f>'GERAL (2)'!BP6+'GERAL (2)'!BQ6</f>
        <v>278.39999999999998</v>
      </c>
      <c r="AW7" s="69">
        <f>SUMIFS(GERAL__2[VALOR FINAL], GERAL__2[ID], 'Detalhado por Intervenção'!$A7, GERAL__2[Intervenção], 'Detalhado por Intervenção'!$C7, GERAL__2[Nº da Intervenção], 'Detalhado por Intervenção'!$D7)</f>
        <v>0</v>
      </c>
      <c r="AX7" s="50">
        <v>2956.8</v>
      </c>
      <c r="AY7" s="51">
        <v>23538.896000000001</v>
      </c>
      <c r="AZ7" s="86">
        <v>9757.44</v>
      </c>
      <c r="BA7" s="52" t="s">
        <v>329</v>
      </c>
      <c r="BB7" s="50"/>
      <c r="BC7" s="50"/>
      <c r="BD7" s="50"/>
    </row>
    <row r="8" spans="1:56" x14ac:dyDescent="0.35">
      <c r="A8" s="81" t="s">
        <v>18</v>
      </c>
      <c r="B8" s="82" t="s">
        <v>76</v>
      </c>
      <c r="C8" s="2" t="s">
        <v>29</v>
      </c>
      <c r="D8" s="2">
        <v>3</v>
      </c>
      <c r="E8" s="70" cm="1">
        <f t="array" ref="E8">_xlfn.UNIQUE(_xlfn._xlws.FILTER(GERAL__2[Tamanho da área (ha)],('Detalhado por Intervenção'!$A8=GERAL__2[ID])*('Detalhado por Intervenção'!$C8=GERAL__2[Intervenção])*('Detalhado por Intervenção'!$D8=GERAL__2[Nº da Intervenção])))</f>
        <v>0.18</v>
      </c>
      <c r="F8" s="70" t="str">
        <f>IFERROR(VLOOKUP(A8,Tabela1[], 4, FALSE), "Município não encontrado")</f>
        <v>Guaçuí</v>
      </c>
      <c r="G8" s="70" t="str">
        <f>IFERROR(VLOOKUP(A8,Tabela1[], 6, FALSE), "Município não encontrado")</f>
        <v>Rio Itabapoana</v>
      </c>
      <c r="H8" s="70" t="s">
        <v>55</v>
      </c>
      <c r="I8" s="70">
        <f>IFERROR(VLOOKUP(A8,Tabela1[], 17, FALSE), "Lat não encontrada")</f>
        <v>-20.789694650000001</v>
      </c>
      <c r="J8" s="70">
        <f>IFERROR(VLOOKUP(A8,Tabela1[], 18, FALSE), "Long não encontrada")</f>
        <v>-41.731323840000002</v>
      </c>
      <c r="K8" s="88">
        <v>100</v>
      </c>
      <c r="L8" s="89">
        <v>72</v>
      </c>
      <c r="M8" s="85">
        <v>235.63</v>
      </c>
      <c r="N8" s="70">
        <v>2.7</v>
      </c>
      <c r="O8" s="70">
        <v>0.5</v>
      </c>
      <c r="P8" s="70">
        <v>35</v>
      </c>
      <c r="Q8" s="70"/>
      <c r="R8" s="70"/>
      <c r="S8" s="85">
        <v>1184.5900000000001</v>
      </c>
      <c r="T8" s="88" cm="1">
        <f t="array" ref="T8">_xlfn.UNIQUE(_xlfn._xlws.FILTER(GERAL__2[Deslocamento],('Detalhado por Intervenção'!$A8=GERAL__2[ID])*('Detalhado por Intervenção'!$C8=GERAL__2[Intervenção])*('Detalhado por Intervenção'!$D8=GERAL__2[Nº da Intervenção])))</f>
        <v>40</v>
      </c>
      <c r="U8" s="70" cm="1">
        <f t="array" ref="U8">_xlfn.UNIQUE(_xlfn._xlws.FILTER(GERAL__2[Quantidade de Parcelas],('Detalhado por Intervenção'!$A8=GERAL__2[ID])*('Detalhado por Intervenção'!$C8=GERAL__2[Intervenção])*('Detalhado por Intervenção'!$D8=GERAL__2[Nº da Intervenção])))</f>
        <v>2</v>
      </c>
      <c r="V8" s="70" cm="1">
        <f t="array" ref="V8">_xlfn.UNIQUE(_xlfn._xlws.FILTER(GERAL__2[Quantidade de Individuos],('Detalhado por Intervenção'!$A8=GERAL__2[ID])*('Detalhado por Intervenção'!$C8=GERAL__2[Intervenção])*('Detalhado por Intervenção'!$D8=GERAL__2[Nº da Intervenção])))</f>
        <v>10</v>
      </c>
      <c r="W8" s="70" cm="1">
        <f t="array" ref="W8">_xlfn.UNIQUE(_xlfn._xlws.FILTER(GERAL__2[Quantidade de Espécies],('Detalhado por Intervenção'!$A8=GERAL__2[ID])*('Detalhado por Intervenção'!$C8=GERAL__2[Intervenção])*('Detalhado por Intervenção'!$D8=GERAL__2[Nº da Intervenção])))</f>
        <v>4</v>
      </c>
      <c r="X8" s="89">
        <f>IFERROR(46.57/'Detalhado por Intervenção'!$U8,"")</f>
        <v>23.285</v>
      </c>
      <c r="Y8" s="103" cm="1">
        <f t="array" ref="Y8">_xlfn.UNIQUE(_xlfn._xlws.FILTER(GERAL__2[Qtd Mudas Estimadas Intervenção],('Detalhado por Intervenção'!$A8=GERAL__2[ID])*('Detalhado por Intervenção'!$C8=GERAL__2[Intervenção])*('Detalhado por Intervenção'!$D8=GERAL__2[Nº da Intervenção])))</f>
        <v>89.999999999999986</v>
      </c>
      <c r="Z8" s="105" cm="1">
        <f t="array" ref="Z8">_xlfn.UNIQUE(_xlfn._xlws.FILTER(GERAL__2[Qtd Mudas Plantio],('Detalhado por Intervenção'!$A8=GERAL__2[ID])*('Detalhado por Intervenção'!$C8=GERAL__2[Intervenção])*('Detalhado por Intervenção'!$D8=GERAL__2[Nº da Intervenção])))</f>
        <v>10.000000000000014</v>
      </c>
      <c r="AA8" s="72" cm="1">
        <f t="array" ref="AA8">_xlfn.UNIQUE(_xlfn._xlws.FILTER(GERAL__2[Adubação Cobertura (R$)],('Detalhado por Intervenção'!$A8=GERAL__2[ID])*('Detalhado por Intervenção'!$C8=GERAL__2[Intervenção])*('Detalhado por Intervenção'!$D8=GERAL__2[Nº da Intervenção])))</f>
        <v>38.159999999999989</v>
      </c>
      <c r="AB8" s="71" cm="1">
        <f t="array" ref="AB8">_xlfn.UNIQUE(_xlfn._xlws.FILTER(GERAL__2[Adubação plantio (R$)],('Detalhado por Intervenção'!$A8=GERAL__2[ID])*('Detalhado por Intervenção'!$C8=GERAL__2[Intervenção])*('Detalhado por Intervenção'!$D8=GERAL__2[Nº da Intervenção])))</f>
        <v>86.4</v>
      </c>
      <c r="AC8" s="71" cm="1">
        <f t="array" ref="AC8">_xlfn.UNIQUE(_xlfn._xlws.FILTER(GERAL__2[Custo de Mudas(R$)],('Detalhado por Intervenção'!$A8=GERAL__2[ID])*('Detalhado por Intervenção'!$C8=GERAL__2[Intervenção])*('Detalhado por Intervenção'!$D8=GERAL__2[Nº da Intervenção])))</f>
        <v>35.00000000000005</v>
      </c>
      <c r="AD8" s="71" cm="1">
        <f t="array" ref="AD8">_xlfn.UNIQUE(_xlfn._xlws.FILTER(GERAL__2[Semente (R$)],('Detalhado por Intervenção'!$A8=GERAL__2[ID])*('Detalhado por Intervenção'!$C8=GERAL__2[Intervenção])*('Detalhado por Intervenção'!$D8=GERAL__2[Nº da Intervenção])))</f>
        <v>0</v>
      </c>
      <c r="AE8" s="71" cm="1">
        <f t="array" ref="AE8">_xlfn.UNIQUE(_xlfn._xlws.FILTER(GERAL__2[Controle de Formigas (R$)],('Detalhado por Intervenção'!$A8=GERAL__2[ID])*('Detalhado por Intervenção'!$C8=GERAL__2[Intervenção])*('Detalhado por Intervenção'!$D8=GERAL__2[Nº da Intervenção])))</f>
        <v>12.744</v>
      </c>
      <c r="AF8" s="85" cm="1">
        <f t="array" ref="AF8">_xlfn.UNIQUE(_xlfn._xlws.FILTER(GERAL__2[Coroamento manual ano 1 (R$)],('Detalhado por Intervenção'!$A8=GERAL__2[ID])*('Detalhado por Intervenção'!$C8=GERAL__2[Intervenção])*('Detalhado por Intervenção'!$D8=GERAL__2[Nº da Intervenção])))</f>
        <v>89.999999999999986</v>
      </c>
      <c r="AG8" s="71" cm="1">
        <f t="array" ref="AG8">_xlfn.UNIQUE(_xlfn._xlws.FILTER(GERAL__2[Coroamento manual ano 2 (R$)],('Detalhado por Intervenção'!$A8=GERAL__2[ID])*('Detalhado por Intervenção'!$C8=GERAL__2[Intervenção])*('Detalhado por Intervenção'!$D8=GERAL__2[Nº da Intervenção])))</f>
        <v>100</v>
      </c>
      <c r="AH8" s="71" cm="1">
        <f t="array" ref="AH8">_xlfn.UNIQUE(_xlfn._xlws.FILTER(GERAL__2[Roçada semi mecanizada Ano 1(R$)],('Detalhado por Intervenção'!$A8=GERAL__2[ID])*('Detalhado por Intervenção'!$C8=GERAL__2[Intervenção])*('Detalhado por Intervenção'!$D8=GERAL__2[Nº da Intervenção])))</f>
        <v>108</v>
      </c>
      <c r="AI8" s="71" cm="1">
        <f t="array" ref="AI8">_xlfn.UNIQUE(_xlfn._xlws.FILTER(GERAL__2[Roçada semi mecanizada Ano 2(R$)],('Detalhado por Intervenção'!$A8=GERAL__2[ID])*('Detalhado por Intervenção'!$C8=GERAL__2[Intervenção])*('Detalhado por Intervenção'!$D8=GERAL__2[Nº da Intervenção])))</f>
        <v>108</v>
      </c>
      <c r="AJ8" s="71" cm="1">
        <f t="array" ref="AJ8">_xlfn._xlws.FILTER(GERAL__2[Construção da Cerca],('Detalhado por Intervenção'!$A8=GERAL__2[ID])*('Detalhado por Intervenção'!$C8=GERAL__2[Intervenção])*('Detalhado por Intervenção'!$D8=GERAL__2[Nº da Intervenção]))</f>
        <v>475.20000000000005</v>
      </c>
      <c r="AK8" s="71" cm="1">
        <f t="array" ref="AK8">_xlfn.UNIQUE(_xlfn._xlws.FILTER(GERAL__2[Plantio],('Detalhado por Intervenção'!$A8=GERAL__2[ID])*('Detalhado por Intervenção'!$C8=GERAL__2[Intervenção])*('Detalhado por Intervenção'!$D8=GERAL__2[Nº da Intervenção])))</f>
        <v>25.000000000000036</v>
      </c>
      <c r="AL8" s="71" cm="1">
        <f t="array" ref="AL8">(_xlfn._xlws.FILTER(GERAL__2[Adubação de Cobertura],('Detalhado por Intervenção'!$A8=GERAL__2[ID])*('Detalhado por Intervenção'!$C8=GERAL__2[Intervenção])*('Detalhado por Intervenção'!$D8=GERAL__2[Nº da Intervenção])))</f>
        <v>44.999999999999993</v>
      </c>
      <c r="AM8" s="71" cm="1">
        <f t="array" ref="AM8">_xlfn.UNIQUE(_xlfn._xlws.FILTER(GERAL__2[Cosntrução de Aceiro],('Detalhado por Intervenção'!$A8=GERAL__2[ID])*('Detalhado por Intervenção'!$C8=GERAL__2[Intervenção])*('Detalhado por Intervenção'!$D8=GERAL__2[Nº da Intervenção])))</f>
        <v>0</v>
      </c>
      <c r="AN8" s="71" cm="1">
        <f t="array" ref="AN8">_xlfn.UNIQUE(_xlfn._xlws.FILTER(GERAL__2[Combate de Formigas],('Detalhado por Intervenção'!$A8=GERAL__2[ID])*('Detalhado por Intervenção'!$C8=GERAL__2[Intervenção])*('Detalhado por Intervenção'!$D8=GERAL__2[Nº da Intervenção])))</f>
        <v>18</v>
      </c>
      <c r="AO8" s="85"/>
      <c r="AP8" s="85" cm="1">
        <f t="array" ref="AP8">_xlfn.UNIQUE(_xlfn._xlws.FILTER(GERAL__2[Retirada de amostras de solo para análise],('Detalhado por Intervenção'!$A8=GERAL__2[ID])*('Detalhado por Intervenção'!$C8=GERAL__2[Intervenção])*('Detalhado por Intervenção'!$D8=GERAL__2[Nº da Intervenção])))</f>
        <v>50</v>
      </c>
      <c r="AQ8" s="71" cm="1">
        <f t="array" ref="AQ8">_xlfn.UNIQUE(_xlfn._xlws.FILTER(GERAL__2[Deslocamento Custo (R$)],('Detalhado por Intervenção'!$A8=GERAL__2[ID])*('Detalhado por Intervenção'!$C8=GERAL__2[Intervenção])*('Detalhado por Intervenção'!$D8=GERAL__2[Nº da Intervenção])))</f>
        <v>1200</v>
      </c>
      <c r="AR8" s="71" cm="1">
        <f t="array" ref="AR8">_xlfn.UNIQUE(_xlfn._xlws.FILTER(GERAL__2[Alimentação],('Detalhado por Intervenção'!$A8=GERAL__2[ID])*('Detalhado por Intervenção'!$C8=GERAL__2[Intervenção])*('Detalhado por Intervenção'!$D8=GERAL__2[Nº da Intervenção])))</f>
        <v>450</v>
      </c>
      <c r="AS8" s="73" cm="1">
        <f t="array" ref="AS8">_xlfn.UNIQUE(_xlfn._xlws.FILTER(GERAL__2[Gerente de operações],('Detalhado por Intervenção'!$A8=GERAL__2[ID])*('Detalhado por Intervenção'!$C8=GERAL__2[Intervenção])*('Detalhado por Intervenção'!$D8=GERAL__2[Nº da Intervenção])))</f>
        <v>483</v>
      </c>
      <c r="AT8" s="71" cm="1">
        <f t="array" ref="AT8">_xlfn.UNIQUE(_xlfn._xlws.FILTER(GERAL__2[Coordenador de campo],('Detalhado por Intervenção'!$A8=GERAL__2[ID])*('Detalhado por Intervenção'!$C8=GERAL__2[Intervenção])*('Detalhado por Intervenção'!$D8=GERAL__2[Nº da Intervenção])))</f>
        <v>339</v>
      </c>
      <c r="AU8" s="71" cm="1">
        <f t="array" ref="AU8">_xlfn.UNIQUE(_xlfn._xlws.FILTER(GERAL__2[Operador de campo],('Detalhado por Intervenção'!$A8=GERAL__2[ID])*('Detalhado por Intervenção'!$C8=GERAL__2[Intervenção])*('Detalhado por Intervenção'!$D8=GERAL__2[Nº da Intervenção])))</f>
        <v>600</v>
      </c>
      <c r="AV8" s="71">
        <f>'GERAL (2)'!BP7+'GERAL (2)'!BQ7</f>
        <v>0</v>
      </c>
      <c r="AW8" s="74">
        <f>SUMIFS(GERAL__2[VALOR FINAL], GERAL__2[ID], 'Detalhado por Intervenção'!$A8, GERAL__2[Intervenção], 'Detalhado por Intervenção'!$C8, GERAL__2[Nº da Intervenção], 'Detalhado por Intervenção'!$D8)</f>
        <v>4597.5839999999998</v>
      </c>
      <c r="AX8" s="53">
        <v>230.4</v>
      </c>
      <c r="AY8" s="54">
        <v>4341.576</v>
      </c>
      <c r="AZ8" s="86">
        <v>760.32</v>
      </c>
      <c r="BA8" s="55" t="s">
        <v>330</v>
      </c>
      <c r="BB8" s="53"/>
      <c r="BC8" s="53"/>
      <c r="BD8" s="53"/>
    </row>
    <row r="9" spans="1:56" x14ac:dyDescent="0.35">
      <c r="A9" s="81" t="s">
        <v>18</v>
      </c>
      <c r="B9" s="82" t="s">
        <v>76</v>
      </c>
      <c r="C9" s="2" t="s">
        <v>29</v>
      </c>
      <c r="D9" s="2">
        <v>2</v>
      </c>
      <c r="E9" s="70" cm="1">
        <f t="array" ref="E9">_xlfn.UNIQUE(_xlfn._xlws.FILTER(GERAL__2[Tamanho da área (ha)],('Detalhado por Intervenção'!$A9=GERAL__2[ID])*('Detalhado por Intervenção'!$C9=GERAL__2[Intervenção])*('Detalhado por Intervenção'!$D9=GERAL__2[Nº da Intervenção])))</f>
        <v>0.8</v>
      </c>
      <c r="F9" s="70" t="str">
        <f>IFERROR(VLOOKUP(A9,Tabela1[], 4, FALSE), "Município não encontrado")</f>
        <v>Guaçuí</v>
      </c>
      <c r="G9" s="70" t="str">
        <f>IFERROR(VLOOKUP(A9,Tabela1[], 6, FALSE), "Município não encontrado")</f>
        <v>Rio Itabapoana</v>
      </c>
      <c r="H9" s="70" t="s">
        <v>55</v>
      </c>
      <c r="I9" s="70">
        <f>IFERROR(VLOOKUP(A9,Tabela1[], 17, FALSE), "Lat não encontrada")</f>
        <v>-20.789694650000001</v>
      </c>
      <c r="J9" s="70">
        <f>IFERROR(VLOOKUP(A9,Tabela1[], 18, FALSE), "Long não encontrada")</f>
        <v>-41.731323840000002</v>
      </c>
      <c r="K9" s="88">
        <v>660</v>
      </c>
      <c r="L9" s="89">
        <v>348</v>
      </c>
      <c r="M9" s="85">
        <v>1138.8599999999999</v>
      </c>
      <c r="N9" s="70">
        <v>13.05</v>
      </c>
      <c r="O9" s="70">
        <v>3.3</v>
      </c>
      <c r="P9" s="70">
        <v>231</v>
      </c>
      <c r="Q9" s="70">
        <v>22</v>
      </c>
      <c r="R9" s="70"/>
      <c r="S9" s="85">
        <v>9937.27</v>
      </c>
      <c r="T9" s="88" cm="1">
        <f t="array" ref="T9">_xlfn.UNIQUE(_xlfn._xlws.FILTER(GERAL__2[Deslocamento],('Detalhado por Intervenção'!$A9=GERAL__2[ID])*('Detalhado por Intervenção'!$C9=GERAL__2[Intervenção])*('Detalhado por Intervenção'!$D9=GERAL__2[Nº da Intervenção])))</f>
        <v>40</v>
      </c>
      <c r="U9" s="66" cm="1">
        <f t="array" ref="U9">_xlfn.UNIQUE(_xlfn._xlws.FILTER(GERAL__2[Quantidade de Parcelas],('Detalhado por Intervenção'!$A9=GERAL__2[ID])*('Detalhado por Intervenção'!$C9=GERAL__2[Intervenção])*('Detalhado por Intervenção'!$D9=GERAL__2[Nº da Intervenção])))</f>
        <v>3</v>
      </c>
      <c r="V9" s="66" cm="1">
        <f t="array" ref="V9">_xlfn.UNIQUE(_xlfn._xlws.FILTER(GERAL__2[Quantidade de Individuos],('Detalhado por Intervenção'!$A9=GERAL__2[ID])*('Detalhado por Intervenção'!$C9=GERAL__2[Intervenção])*('Detalhado por Intervenção'!$D9=GERAL__2[Nº da Intervenção])))</f>
        <v>1</v>
      </c>
      <c r="W9" s="66" cm="1">
        <f t="array" ref="W9">_xlfn.UNIQUE(_xlfn._xlws.FILTER(GERAL__2[Quantidade de Espécies],('Detalhado por Intervenção'!$A9=GERAL__2[ID])*('Detalhado por Intervenção'!$C9=GERAL__2[Intervenção])*('Detalhado por Intervenção'!$D9=GERAL__2[Nº da Intervenção])))</f>
        <v>0</v>
      </c>
      <c r="X9" s="89">
        <f>IFERROR(46.57/'Detalhado por Intervenção'!$U9,"")</f>
        <v>15.523333333333333</v>
      </c>
      <c r="Y9" s="103" cm="1">
        <f t="array" ref="Y9">_xlfn.UNIQUE(_xlfn._xlws.FILTER(GERAL__2[Qtd Mudas Estimadas Intervenção],('Detalhado por Intervenção'!$A9=GERAL__2[ID])*('Detalhado por Intervenção'!$C9=GERAL__2[Intervenção])*('Detalhado por Intervenção'!$D9=GERAL__2[Nº da Intervenção])))</f>
        <v>26.666666666666664</v>
      </c>
      <c r="Z9" s="104" cm="1">
        <f t="array" ref="Z9">_xlfn.UNIQUE(_xlfn._xlws.FILTER(GERAL__2[Qtd Mudas Plantio],('Detalhado por Intervenção'!$A9=GERAL__2[ID])*('Detalhado por Intervenção'!$C9=GERAL__2[Intervenção])*('Detalhado por Intervenção'!$D9=GERAL__2[Nº da Intervenção])))</f>
        <v>97.333333333333343</v>
      </c>
      <c r="AA9" s="75" cm="1">
        <f t="array" ref="AA9">_xlfn.UNIQUE(_xlfn._xlws.FILTER(GERAL__2[Adubação Cobertura (R$)],('Detalhado por Intervenção'!$A9=GERAL__2[ID])*('Detalhado por Intervenção'!$C9=GERAL__2[Intervenção])*('Detalhado por Intervenção'!$D9=GERAL__2[Nº da Intervenção])))</f>
        <v>11.306666666666665</v>
      </c>
      <c r="AB9" s="49" cm="1">
        <f t="array" ref="AB9">_xlfn.UNIQUE(_xlfn._xlws.FILTER(GERAL__2[Adubação plantio (R$)],('Detalhado por Intervenção'!$A9=GERAL__2[ID])*('Detalhado por Intervenção'!$C9=GERAL__2[Intervenção])*('Detalhado por Intervenção'!$D9=GERAL__2[Nº da Intervenção])))</f>
        <v>107.136</v>
      </c>
      <c r="AC9" s="49" cm="1">
        <f t="array" ref="AC9">_xlfn.UNIQUE(_xlfn._xlws.FILTER(GERAL__2[Custo de Mudas(R$)],('Detalhado por Intervenção'!$A9=GERAL__2[ID])*('Detalhado por Intervenção'!$C9=GERAL__2[Intervenção])*('Detalhado por Intervenção'!$D9=GERAL__2[Nº da Intervenção])))</f>
        <v>340.66666666666669</v>
      </c>
      <c r="AD9" s="71" cm="1">
        <f t="array" ref="AD9">_xlfn.UNIQUE(_xlfn._xlws.FILTER(GERAL__2[Semente (R$)],('Detalhado por Intervenção'!$A9=GERAL__2[ID])*('Detalhado por Intervenção'!$C9=GERAL__2[Intervenção])*('Detalhado por Intervenção'!$D9=GERAL__2[Nº da Intervenção])))</f>
        <v>0</v>
      </c>
      <c r="AE9" s="49" cm="1">
        <f t="array" ref="AE9">_xlfn.UNIQUE(_xlfn._xlws.FILTER(GERAL__2[Controle de Formigas (R$)],('Detalhado por Intervenção'!$A9=GERAL__2[ID])*('Detalhado por Intervenção'!$C9=GERAL__2[Intervenção])*('Detalhado por Intervenção'!$D9=GERAL__2[Nº da Intervenção])))</f>
        <v>56.64</v>
      </c>
      <c r="AF9" s="85" cm="1">
        <f t="array" ref="AF9">_xlfn.UNIQUE(_xlfn._xlws.FILTER(GERAL__2[Coroamento manual ano 1 (R$)],('Detalhado por Intervenção'!$A9=GERAL__2[ID])*('Detalhado por Intervenção'!$C9=GERAL__2[Intervenção])*('Detalhado por Intervenção'!$D9=GERAL__2[Nº da Intervenção])))</f>
        <v>26.666666666666664</v>
      </c>
      <c r="AG9" s="49" cm="1">
        <f t="array" ref="AG9">_xlfn.UNIQUE(_xlfn._xlws.FILTER(GERAL__2[Coroamento manual ano 2 (R$)],('Detalhado por Intervenção'!$A9=GERAL__2[ID])*('Detalhado por Intervenção'!$C9=GERAL__2[Intervenção])*('Detalhado por Intervenção'!$D9=GERAL__2[Nº da Intervenção])))</f>
        <v>124</v>
      </c>
      <c r="AH9" s="49" cm="1">
        <f t="array" ref="AH9">_xlfn.UNIQUE(_xlfn._xlws.FILTER(GERAL__2[Roçada semi mecanizada Ano 1(R$)],('Detalhado por Intervenção'!$A9=GERAL__2[ID])*('Detalhado por Intervenção'!$C9=GERAL__2[Intervenção])*('Detalhado por Intervenção'!$D9=GERAL__2[Nº da Intervenção])))</f>
        <v>480</v>
      </c>
      <c r="AI9" s="49" cm="1">
        <f t="array" ref="AI9">_xlfn.UNIQUE(_xlfn._xlws.FILTER(GERAL__2[Roçada semi mecanizada Ano 2(R$)],('Detalhado por Intervenção'!$A9=GERAL__2[ID])*('Detalhado por Intervenção'!$C9=GERAL__2[Intervenção])*('Detalhado por Intervenção'!$D9=GERAL__2[Nº da Intervenção])))</f>
        <v>480</v>
      </c>
      <c r="AJ9" s="49" cm="1">
        <f t="array" ref="AJ9">_xlfn._xlws.FILTER(GERAL__2[Construção da Cerca],('Detalhado por Intervenção'!$A9=GERAL__2[ID])*('Detalhado por Intervenção'!$C9=GERAL__2[Intervenção])*('Detalhado por Intervenção'!$D9=GERAL__2[Nº da Intervenção]))</f>
        <v>2099.9483999999998</v>
      </c>
      <c r="AK9" s="49" cm="1">
        <f t="array" ref="AK9">_xlfn.UNIQUE(_xlfn._xlws.FILTER(GERAL__2[Plantio],('Detalhado por Intervenção'!$A9=GERAL__2[ID])*('Detalhado por Intervenção'!$C9=GERAL__2[Intervenção])*('Detalhado por Intervenção'!$D9=GERAL__2[Nº da Intervenção])))</f>
        <v>243.33333333333337</v>
      </c>
      <c r="AL9" s="49" cm="1">
        <f t="array" ref="AL9">(_xlfn._xlws.FILTER(GERAL__2[Adubação de Cobertura],('Detalhado por Intervenção'!$A9=GERAL__2[ID])*('Detalhado por Intervenção'!$C9=GERAL__2[Intervenção])*('Detalhado por Intervenção'!$D9=GERAL__2[Nº da Intervenção])))</f>
        <v>13.333333333333332</v>
      </c>
      <c r="AM9" s="49" cm="1">
        <f t="array" ref="AM9">_xlfn.UNIQUE(_xlfn._xlws.FILTER(GERAL__2[Cosntrução de Aceiro],('Detalhado por Intervenção'!$A9=GERAL__2[ID])*('Detalhado por Intervenção'!$C9=GERAL__2[Intervenção])*('Detalhado por Intervenção'!$D9=GERAL__2[Nº da Intervenção])))</f>
        <v>0</v>
      </c>
      <c r="AN9" s="49" cm="1">
        <f t="array" ref="AN9">_xlfn.UNIQUE(_xlfn._xlws.FILTER(GERAL__2[Combate de Formigas],('Detalhado por Intervenção'!$A9=GERAL__2[ID])*('Detalhado por Intervenção'!$C9=GERAL__2[Intervenção])*('Detalhado por Intervenção'!$D9=GERAL__2[Nº da Intervenção])))</f>
        <v>80</v>
      </c>
      <c r="AO9" s="85"/>
      <c r="AP9" s="85" cm="1">
        <f t="array" ref="AP9">_xlfn.UNIQUE(_xlfn._xlws.FILTER(GERAL__2[Retirada de amostras de solo para análise],('Detalhado por Intervenção'!$A9=GERAL__2[ID])*('Detalhado por Intervenção'!$C9=GERAL__2[Intervenção])*('Detalhado por Intervenção'!$D9=GERAL__2[Nº da Intervenção])))</f>
        <v>50</v>
      </c>
      <c r="AQ9" s="49" cm="1">
        <f t="array" ref="AQ9">_xlfn.UNIQUE(_xlfn._xlws.FILTER(GERAL__2[Deslocamento Custo (R$)],('Detalhado por Intervenção'!$A9=GERAL__2[ID])*('Detalhado por Intervenção'!$C9=GERAL__2[Intervenção])*('Detalhado por Intervenção'!$D9=GERAL__2[Nº da Intervenção])))</f>
        <v>1200</v>
      </c>
      <c r="AR9" s="49" cm="1">
        <f t="array" ref="AR9">_xlfn.UNIQUE(_xlfn._xlws.FILTER(GERAL__2[Alimentação],('Detalhado por Intervenção'!$A9=GERAL__2[ID])*('Detalhado por Intervenção'!$C9=GERAL__2[Intervenção])*('Detalhado por Intervenção'!$D9=GERAL__2[Nº da Intervenção])))</f>
        <v>450</v>
      </c>
      <c r="AS9" s="68" cm="1">
        <f t="array" ref="AS9">_xlfn.UNIQUE(_xlfn._xlws.FILTER(GERAL__2[Gerente de operações],('Detalhado por Intervenção'!$A9=GERAL__2[ID])*('Detalhado por Intervenção'!$C9=GERAL__2[Intervenção])*('Detalhado por Intervenção'!$D9=GERAL__2[Nº da Intervenção])))</f>
        <v>483</v>
      </c>
      <c r="AT9" s="49" cm="1">
        <f t="array" ref="AT9">_xlfn.UNIQUE(_xlfn._xlws.FILTER(GERAL__2[Coordenador de campo],('Detalhado por Intervenção'!$A9=GERAL__2[ID])*('Detalhado por Intervenção'!$C9=GERAL__2[Intervenção])*('Detalhado por Intervenção'!$D9=GERAL__2[Nº da Intervenção])))</f>
        <v>339</v>
      </c>
      <c r="AU9" s="49" cm="1">
        <f t="array" ref="AU9">_xlfn.UNIQUE(_xlfn._xlws.FILTER(GERAL__2[Operador de campo],('Detalhado por Intervenção'!$A9=GERAL__2[ID])*('Detalhado por Intervenção'!$C9=GERAL__2[Intervenção])*('Detalhado por Intervenção'!$D9=GERAL__2[Nº da Intervenção])))</f>
        <v>600</v>
      </c>
      <c r="AV9" s="49">
        <f>'GERAL (2)'!BP8+'GERAL (2)'!BQ8</f>
        <v>0</v>
      </c>
      <c r="AW9" s="69">
        <f>SUMIFS(GERAL__2[VALOR FINAL], GERAL__2[ID], 'Detalhado por Intervenção'!$A9, GERAL__2[Intervenção], 'Detalhado por Intervenção'!$C9, GERAL__2[Nº da Intervenção], 'Detalhado por Intervenção'!$D9)</f>
        <v>8669.8310666666657</v>
      </c>
      <c r="AX9" s="50">
        <v>1113.6000000000001</v>
      </c>
      <c r="AY9" s="51">
        <v>16176.204000000003</v>
      </c>
      <c r="AZ9" s="86">
        <v>3674.88</v>
      </c>
      <c r="BA9" s="52" t="s">
        <v>331</v>
      </c>
      <c r="BB9" s="50"/>
      <c r="BC9" s="50"/>
      <c r="BD9" s="50"/>
    </row>
    <row r="10" spans="1:56" x14ac:dyDescent="0.35">
      <c r="A10" s="81" t="s">
        <v>18</v>
      </c>
      <c r="B10" s="82" t="s">
        <v>76</v>
      </c>
      <c r="C10" s="2" t="s">
        <v>29</v>
      </c>
      <c r="D10" s="2">
        <v>1</v>
      </c>
      <c r="E10" s="70" cm="1">
        <f t="array" ref="E10">_xlfn.UNIQUE(_xlfn._xlws.FILTER(GERAL__2[Tamanho da área (ha)],('Detalhado por Intervenção'!$A10=GERAL__2[ID])*('Detalhado por Intervenção'!$C10=GERAL__2[Intervenção])*('Detalhado por Intervenção'!$D10=GERAL__2[Nº da Intervenção])))</f>
        <v>0.87</v>
      </c>
      <c r="F10" s="70" t="str">
        <f>IFERROR(VLOOKUP(A10,Tabela1[], 4, FALSE), "Município não encontrado")</f>
        <v>Guaçuí</v>
      </c>
      <c r="G10" s="70" t="str">
        <f>IFERROR(VLOOKUP(A10,Tabela1[], 6, FALSE), "Município não encontrado")</f>
        <v>Rio Itabapoana</v>
      </c>
      <c r="H10" s="70" t="s">
        <v>55</v>
      </c>
      <c r="I10" s="70">
        <f>IFERROR(VLOOKUP(A10,Tabela1[], 17, FALSE), "Lat não encontrada")</f>
        <v>-20.789694650000001</v>
      </c>
      <c r="J10" s="70">
        <f>IFERROR(VLOOKUP(A10,Tabela1[], 18, FALSE), "Long não encontrada")</f>
        <v>-41.731323840000002</v>
      </c>
      <c r="K10" s="88">
        <v>124</v>
      </c>
      <c r="L10" s="89">
        <v>318.17399999999998</v>
      </c>
      <c r="M10" s="85">
        <v>1047.23</v>
      </c>
      <c r="N10" s="70">
        <v>12</v>
      </c>
      <c r="O10" s="70">
        <v>0.62</v>
      </c>
      <c r="P10" s="70">
        <v>43.4</v>
      </c>
      <c r="Q10" s="70"/>
      <c r="R10" s="70"/>
      <c r="S10" s="85">
        <v>4273.7099999999991</v>
      </c>
      <c r="T10" s="88" cm="1">
        <f t="array" ref="T10">_xlfn.UNIQUE(_xlfn._xlws.FILTER(GERAL__2[Deslocamento],('Detalhado por Intervenção'!$A10=GERAL__2[ID])*('Detalhado por Intervenção'!$C10=GERAL__2[Intervenção])*('Detalhado por Intervenção'!$D10=GERAL__2[Nº da Intervenção])))</f>
        <v>40</v>
      </c>
      <c r="U10" s="70" cm="1">
        <f t="array" ref="U10">_xlfn.UNIQUE(_xlfn._xlws.FILTER(GERAL__2[Quantidade de Parcelas],('Detalhado por Intervenção'!$A10=GERAL__2[ID])*('Detalhado por Intervenção'!$C10=GERAL__2[Intervenção])*('Detalhado por Intervenção'!$D10=GERAL__2[Nº da Intervenção])))</f>
        <v>3</v>
      </c>
      <c r="V10" s="70" cm="1">
        <f t="array" ref="V10">_xlfn.UNIQUE(_xlfn._xlws.FILTER(GERAL__2[Quantidade de Individuos],('Detalhado por Intervenção'!$A10=GERAL__2[ID])*('Detalhado por Intervenção'!$C10=GERAL__2[Intervenção])*('Detalhado por Intervenção'!$D10=GERAL__2[Nº da Intervenção])))</f>
        <v>5</v>
      </c>
      <c r="W10" s="70" cm="1">
        <f t="array" ref="W10">_xlfn.UNIQUE(_xlfn._xlws.FILTER(GERAL__2[Quantidade de Espécies],('Detalhado por Intervenção'!$A10=GERAL__2[ID])*('Detalhado por Intervenção'!$C10=GERAL__2[Intervenção])*('Detalhado por Intervenção'!$D10=GERAL__2[Nº da Intervenção])))</f>
        <v>3</v>
      </c>
      <c r="X10" s="89">
        <f>IFERROR(46.57/'Detalhado por Intervenção'!$U10,"")</f>
        <v>15.523333333333333</v>
      </c>
      <c r="Y10" s="103" cm="1">
        <f t="array" ref="Y10">_xlfn.UNIQUE(_xlfn._xlws.FILTER(GERAL__2[Qtd Mudas Estimadas Intervenção],('Detalhado por Intervenção'!$A10=GERAL__2[ID])*('Detalhado por Intervenção'!$C10=GERAL__2[Intervenção])*('Detalhado por Intervenção'!$D10=GERAL__2[Nº da Intervenção])))</f>
        <v>145</v>
      </c>
      <c r="Z10" s="105" cm="1">
        <f t="array" ref="Z10">_xlfn.UNIQUE(_xlfn._xlws.FILTER(GERAL__2[Qtd Mudas Plantio],('Detalhado por Intervenção'!$A10=GERAL__2[ID])*('Detalhado por Intervenção'!$C10=GERAL__2[Intervenção])*('Detalhado por Intervenção'!$D10=GERAL__2[Nº da Intervenção])))</f>
        <v>515</v>
      </c>
      <c r="AA10" s="72" cm="1">
        <f t="array" ref="AA10">_xlfn.UNIQUE(_xlfn._xlws.FILTER(GERAL__2[Adubação Cobertura (R$)],('Detalhado por Intervenção'!$A10=GERAL__2[ID])*('Detalhado por Intervenção'!$C10=GERAL__2[Intervenção])*('Detalhado por Intervenção'!$D10=GERAL__2[Nº da Intervenção])))</f>
        <v>61.48</v>
      </c>
      <c r="AB10" s="71" cm="1">
        <f t="array" ref="AB10">_xlfn.UNIQUE(_xlfn._xlws.FILTER(GERAL__2[Adubação plantio (R$)],('Detalhado por Intervenção'!$A10=GERAL__2[ID])*('Detalhado por Intervenção'!$C10=GERAL__2[Intervenção])*('Detalhado por Intervenção'!$D10=GERAL__2[Nº da Intervenção])))</f>
        <v>570.24</v>
      </c>
      <c r="AC10" s="71" cm="1">
        <f t="array" ref="AC10">_xlfn.UNIQUE(_xlfn._xlws.FILTER(GERAL__2[Custo de Mudas(R$)],('Detalhado por Intervenção'!$A10=GERAL__2[ID])*('Detalhado por Intervenção'!$C10=GERAL__2[Intervenção])*('Detalhado por Intervenção'!$D10=GERAL__2[Nº da Intervenção])))</f>
        <v>1802.5</v>
      </c>
      <c r="AD10" s="71" cm="1">
        <f t="array" ref="AD10">_xlfn.UNIQUE(_xlfn._xlws.FILTER(GERAL__2[Semente (R$)],('Detalhado por Intervenção'!$A10=GERAL__2[ID])*('Detalhado por Intervenção'!$C10=GERAL__2[Intervenção])*('Detalhado por Intervenção'!$D10=GERAL__2[Nº da Intervenção])))</f>
        <v>0</v>
      </c>
      <c r="AE10" s="71" cm="1">
        <f t="array" ref="AE10">_xlfn.UNIQUE(_xlfn._xlws.FILTER(GERAL__2[Controle de Formigas (R$)],('Detalhado por Intervenção'!$A10=GERAL__2[ID])*('Detalhado por Intervenção'!$C10=GERAL__2[Intervenção])*('Detalhado por Intervenção'!$D10=GERAL__2[Nº da Intervenção])))</f>
        <v>61.595999999999997</v>
      </c>
      <c r="AF10" s="85" cm="1">
        <f t="array" ref="AF10">_xlfn.UNIQUE(_xlfn._xlws.FILTER(GERAL__2[Coroamento manual ano 1 (R$)],('Detalhado por Intervenção'!$A10=GERAL__2[ID])*('Detalhado por Intervenção'!$C10=GERAL__2[Intervenção])*('Detalhado por Intervenção'!$D10=GERAL__2[Nº da Intervenção])))</f>
        <v>145</v>
      </c>
      <c r="AG10" s="71" cm="1">
        <f t="array" ref="AG10">_xlfn.UNIQUE(_xlfn._xlws.FILTER(GERAL__2[Coroamento manual ano 2 (R$)],('Detalhado por Intervenção'!$A10=GERAL__2[ID])*('Detalhado por Intervenção'!$C10=GERAL__2[Intervenção])*('Detalhado por Intervenção'!$D10=GERAL__2[Nº da Intervenção])))</f>
        <v>660</v>
      </c>
      <c r="AH10" s="71" cm="1">
        <f t="array" ref="AH10">_xlfn.UNIQUE(_xlfn._xlws.FILTER(GERAL__2[Roçada semi mecanizada Ano 1(R$)],('Detalhado por Intervenção'!$A10=GERAL__2[ID])*('Detalhado por Intervenção'!$C10=GERAL__2[Intervenção])*('Detalhado por Intervenção'!$D10=GERAL__2[Nº da Intervenção])))</f>
        <v>522</v>
      </c>
      <c r="AI10" s="71" cm="1">
        <f t="array" ref="AI10">_xlfn.UNIQUE(_xlfn._xlws.FILTER(GERAL__2[Roçada semi mecanizada Ano 2(R$)],('Detalhado por Intervenção'!$A10=GERAL__2[ID])*('Detalhado por Intervenção'!$C10=GERAL__2[Intervenção])*('Detalhado por Intervenção'!$D10=GERAL__2[Nº da Intervenção])))</f>
        <v>522</v>
      </c>
      <c r="AJ10" s="71" cm="1">
        <f t="array" ref="AJ10">_xlfn._xlws.FILTER(GERAL__2[Construção da Cerca],('Detalhado por Intervenção'!$A10=GERAL__2[ID])*('Detalhado por Intervenção'!$C10=GERAL__2[Intervenção])*('Detalhado por Intervenção'!$D10=GERAL__2[Nº da Intervenção]))</f>
        <v>5568.0000000000009</v>
      </c>
      <c r="AK10" s="71" cm="1">
        <f t="array" ref="AK10">_xlfn.UNIQUE(_xlfn._xlws.FILTER(GERAL__2[Plantio],('Detalhado por Intervenção'!$A10=GERAL__2[ID])*('Detalhado por Intervenção'!$C10=GERAL__2[Intervenção])*('Detalhado por Intervenção'!$D10=GERAL__2[Nº da Intervenção])))</f>
        <v>1287.5</v>
      </c>
      <c r="AL10" s="71" cm="1">
        <f t="array" ref="AL10">(_xlfn._xlws.FILTER(GERAL__2[Adubação de Cobertura],('Detalhado por Intervenção'!$A10=GERAL__2[ID])*('Detalhado por Intervenção'!$C10=GERAL__2[Intervenção])*('Detalhado por Intervenção'!$D10=GERAL__2[Nº da Intervenção])))</f>
        <v>72.5</v>
      </c>
      <c r="AM10" s="71" cm="1">
        <f t="array" ref="AM10">_xlfn.UNIQUE(_xlfn._xlws.FILTER(GERAL__2[Cosntrução de Aceiro],('Detalhado por Intervenção'!$A10=GERAL__2[ID])*('Detalhado por Intervenção'!$C10=GERAL__2[Intervenção])*('Detalhado por Intervenção'!$D10=GERAL__2[Nº da Intervenção])))</f>
        <v>0</v>
      </c>
      <c r="AN10" s="71" cm="1">
        <f t="array" ref="AN10">_xlfn.UNIQUE(_xlfn._xlws.FILTER(GERAL__2[Combate de Formigas],('Detalhado por Intervenção'!$A10=GERAL__2[ID])*('Detalhado por Intervenção'!$C10=GERAL__2[Intervenção])*('Detalhado por Intervenção'!$D10=GERAL__2[Nº da Intervenção])))</f>
        <v>87</v>
      </c>
      <c r="AO10" s="85"/>
      <c r="AP10" s="85" cm="1">
        <f t="array" ref="AP10">_xlfn.UNIQUE(_xlfn._xlws.FILTER(GERAL__2[Retirada de amostras de solo para análise],('Detalhado por Intervenção'!$A10=GERAL__2[ID])*('Detalhado por Intervenção'!$C10=GERAL__2[Intervenção])*('Detalhado por Intervenção'!$D10=GERAL__2[Nº da Intervenção])))</f>
        <v>50</v>
      </c>
      <c r="AQ10" s="71" cm="1">
        <f t="array" ref="AQ10">_xlfn.UNIQUE(_xlfn._xlws.FILTER(GERAL__2[Deslocamento Custo (R$)],('Detalhado por Intervenção'!$A10=GERAL__2[ID])*('Detalhado por Intervenção'!$C10=GERAL__2[Intervenção])*('Detalhado por Intervenção'!$D10=GERAL__2[Nº da Intervenção])))</f>
        <v>1200</v>
      </c>
      <c r="AR10" s="71" cm="1">
        <f t="array" ref="AR10">_xlfn.UNIQUE(_xlfn._xlws.FILTER(GERAL__2[Alimentação],('Detalhado por Intervenção'!$A10=GERAL__2[ID])*('Detalhado por Intervenção'!$C10=GERAL__2[Intervenção])*('Detalhado por Intervenção'!$D10=GERAL__2[Nº da Intervenção])))</f>
        <v>450</v>
      </c>
      <c r="AS10" s="73" cm="1">
        <f t="array" ref="AS10">_xlfn.UNIQUE(_xlfn._xlws.FILTER(GERAL__2[Gerente de operações],('Detalhado por Intervenção'!$A10=GERAL__2[ID])*('Detalhado por Intervenção'!$C10=GERAL__2[Intervenção])*('Detalhado por Intervenção'!$D10=GERAL__2[Nº da Intervenção])))</f>
        <v>483</v>
      </c>
      <c r="AT10" s="71" cm="1">
        <f t="array" ref="AT10">_xlfn.UNIQUE(_xlfn._xlws.FILTER(GERAL__2[Coordenador de campo],('Detalhado por Intervenção'!$A10=GERAL__2[ID])*('Detalhado por Intervenção'!$C10=GERAL__2[Intervenção])*('Detalhado por Intervenção'!$D10=GERAL__2[Nº da Intervenção])))</f>
        <v>339</v>
      </c>
      <c r="AU10" s="71" cm="1">
        <f t="array" ref="AU10">_xlfn.UNIQUE(_xlfn._xlws.FILTER(GERAL__2[Operador de campo],('Detalhado por Intervenção'!$A10=GERAL__2[ID])*('Detalhado por Intervenção'!$C10=GERAL__2[Intervenção])*('Detalhado por Intervenção'!$D10=GERAL__2[Nº da Intervenção])))</f>
        <v>600</v>
      </c>
      <c r="AV10" s="71">
        <f>'GERAL (2)'!BP9+'GERAL (2)'!BQ9</f>
        <v>334.08000000000004</v>
      </c>
      <c r="AW10" s="74">
        <f>SUMIFS(GERAL__2[VALOR FINAL], GERAL__2[ID], 'Detalhado por Intervenção'!$A10, GERAL__2[Intervenção], 'Detalhado por Intervenção'!$C10, GERAL__2[Nº da Intervenção], 'Detalhado por Intervenção'!$D10)</f>
        <v>16096.536000000004</v>
      </c>
      <c r="AX10" s="53">
        <v>1024</v>
      </c>
      <c r="AY10" s="54">
        <v>8780.3910666666652</v>
      </c>
      <c r="AZ10" s="86">
        <v>3379.2</v>
      </c>
      <c r="BA10" s="55" t="s">
        <v>332</v>
      </c>
      <c r="BB10" s="53"/>
      <c r="BC10" s="53"/>
      <c r="BD10" s="53"/>
    </row>
    <row r="11" spans="1:56" x14ac:dyDescent="0.35">
      <c r="A11" s="81" t="s">
        <v>19</v>
      </c>
      <c r="B11" s="82" t="s">
        <v>82</v>
      </c>
      <c r="C11" s="2" t="s">
        <v>29</v>
      </c>
      <c r="D11" s="2">
        <v>1</v>
      </c>
      <c r="E11" s="70" cm="1">
        <f t="array" ref="E11">_xlfn.UNIQUE(_xlfn._xlws.FILTER(GERAL__2[Tamanho da área (ha)],('Detalhado por Intervenção'!$A11=GERAL__2[ID])*('Detalhado por Intervenção'!$C11=GERAL__2[Intervenção])*('Detalhado por Intervenção'!$D11=GERAL__2[Nº da Intervenção])))</f>
        <v>0.3</v>
      </c>
      <c r="F11" s="70" t="str">
        <f>IFERROR(VLOOKUP(A11,Tabela1[], 4, FALSE), "Município não encontrado")</f>
        <v>Muniz Freire</v>
      </c>
      <c r="G11" s="70" t="str">
        <f>IFERROR(VLOOKUP(A11,Tabela1[], 6, FALSE), "Município não encontrado")</f>
        <v>Rio Itapemirim</v>
      </c>
      <c r="H11" s="70" t="s">
        <v>55</v>
      </c>
      <c r="I11" s="70">
        <f>IFERROR(VLOOKUP(A11,Tabela1[], 17, FALSE), "Lat não encontrada")</f>
        <v>-20.501809000000002</v>
      </c>
      <c r="J11" s="70">
        <f>IFERROR(VLOOKUP(A11,Tabela1[], 18, FALSE), "Long não encontrada")</f>
        <v>-41.422519999999999</v>
      </c>
      <c r="K11" s="88">
        <v>500</v>
      </c>
      <c r="L11" s="89">
        <v>120</v>
      </c>
      <c r="M11" s="85">
        <v>392.71</v>
      </c>
      <c r="N11" s="70">
        <v>4.5</v>
      </c>
      <c r="O11" s="70">
        <v>2.5</v>
      </c>
      <c r="P11" s="70">
        <v>175</v>
      </c>
      <c r="Q11" s="70">
        <v>25</v>
      </c>
      <c r="R11" s="70"/>
      <c r="S11" s="85">
        <v>6969.1600000000008</v>
      </c>
      <c r="T11" s="88" cm="1">
        <f t="array" ref="T11">_xlfn.UNIQUE(_xlfn._xlws.FILTER(GERAL__2[Deslocamento],('Detalhado por Intervenção'!$A11=GERAL__2[ID])*('Detalhado por Intervenção'!$C11=GERAL__2[Intervenção])*('Detalhado por Intervenção'!$D11=GERAL__2[Nº da Intervenção])))</f>
        <v>44</v>
      </c>
      <c r="U11" s="66" cm="1">
        <f t="array" ref="U11">_xlfn.UNIQUE(_xlfn._xlws.FILTER(GERAL__2[Quantidade de Parcelas],('Detalhado por Intervenção'!$A11=GERAL__2[ID])*('Detalhado por Intervenção'!$C11=GERAL__2[Intervenção])*('Detalhado por Intervenção'!$D11=GERAL__2[Nº da Intervenção])))</f>
        <v>2</v>
      </c>
      <c r="V11" s="66" cm="1">
        <f t="array" ref="V11">_xlfn.UNIQUE(_xlfn._xlws.FILTER(GERAL__2[Quantidade de Individuos],('Detalhado por Intervenção'!$A11=GERAL__2[ID])*('Detalhado por Intervenção'!$C11=GERAL__2[Intervenção])*('Detalhado por Intervenção'!$D11=GERAL__2[Nº da Intervenção])))</f>
        <v>34</v>
      </c>
      <c r="W11" s="66" cm="1">
        <f t="array" ref="W11">_xlfn.UNIQUE(_xlfn._xlws.FILTER(GERAL__2[Quantidade de Espécies],('Detalhado por Intervenção'!$A11=GERAL__2[ID])*('Detalhado por Intervenção'!$C11=GERAL__2[Intervenção])*('Detalhado por Intervenção'!$D11=GERAL__2[Nº da Intervenção])))</f>
        <v>11</v>
      </c>
      <c r="X11" s="89">
        <f>IFERROR(46.57/'Detalhado por Intervenção'!$U11,"")</f>
        <v>23.285</v>
      </c>
      <c r="Y11" s="103" cm="1">
        <f t="array" ref="Y11">_xlfn.UNIQUE(_xlfn._xlws.FILTER(GERAL__2[Qtd Mudas Estimadas Intervenção],('Detalhado por Intervenção'!$A11=GERAL__2[ID])*('Detalhado por Intervenção'!$C11=GERAL__2[Intervenção])*('Detalhado por Intervenção'!$D11=GERAL__2[Nº da Intervenção])))</f>
        <v>509.99999999999994</v>
      </c>
      <c r="Z11" s="104" cm="1">
        <f t="array" ref="Z11">_xlfn.UNIQUE(_xlfn._xlws.FILTER(GERAL__2[Qtd Mudas Plantio],('Detalhado por Intervenção'!$A11=GERAL__2[ID])*('Detalhado por Intervenção'!$C11=GERAL__2[Intervenção])*('Detalhado por Intervenção'!$D11=GERAL__2[Nº da Intervenção])))</f>
        <v>0</v>
      </c>
      <c r="AA11" s="75" cm="1">
        <f t="array" ref="AA11">_xlfn.UNIQUE(_xlfn._xlws.FILTER(GERAL__2[Adubação Cobertura (R$)],('Detalhado por Intervenção'!$A11=GERAL__2[ID])*('Detalhado por Intervenção'!$C11=GERAL__2[Intervenção])*('Detalhado por Intervenção'!$D11=GERAL__2[Nº da Intervenção])))</f>
        <v>216.23999999999998</v>
      </c>
      <c r="AB11" s="49" cm="1">
        <f t="array" ref="AB11">_xlfn.UNIQUE(_xlfn._xlws.FILTER(GERAL__2[Adubação plantio (R$)],('Detalhado por Intervenção'!$A11=GERAL__2[ID])*('Detalhado por Intervenção'!$C11=GERAL__2[Intervenção])*('Detalhado por Intervenção'!$D11=GERAL__2[Nº da Intervenção])))</f>
        <v>432</v>
      </c>
      <c r="AC11" s="49" cm="1">
        <f t="array" ref="AC11">_xlfn.UNIQUE(_xlfn._xlws.FILTER(GERAL__2[Custo de Mudas(R$)],('Detalhado por Intervenção'!$A11=GERAL__2[ID])*('Detalhado por Intervenção'!$C11=GERAL__2[Intervenção])*('Detalhado por Intervenção'!$D11=GERAL__2[Nº da Intervenção])))</f>
        <v>0</v>
      </c>
      <c r="AD11" s="71" cm="1">
        <f t="array" ref="AD11">_xlfn.UNIQUE(_xlfn._xlws.FILTER(GERAL__2[Semente (R$)],('Detalhado por Intervenção'!$A11=GERAL__2[ID])*('Detalhado por Intervenção'!$C11=GERAL__2[Intervenção])*('Detalhado por Intervenção'!$D11=GERAL__2[Nº da Intervenção])))</f>
        <v>1080</v>
      </c>
      <c r="AE11" s="49" cm="1">
        <f t="array" ref="AE11">_xlfn.UNIQUE(_xlfn._xlws.FILTER(GERAL__2[Controle de Formigas (R$)],('Detalhado por Intervenção'!$A11=GERAL__2[ID])*('Detalhado por Intervenção'!$C11=GERAL__2[Intervenção])*('Detalhado por Intervenção'!$D11=GERAL__2[Nº da Intervenção])))</f>
        <v>21.24</v>
      </c>
      <c r="AF11" s="85" cm="1">
        <f t="array" ref="AF11">_xlfn.UNIQUE(_xlfn._xlws.FILTER(GERAL__2[Coroamento manual ano 1 (R$)],('Detalhado por Intervenção'!$A11=GERAL__2[ID])*('Detalhado por Intervenção'!$C11=GERAL__2[Intervenção])*('Detalhado por Intervenção'!$D11=GERAL__2[Nº da Intervenção])))</f>
        <v>509.99999999999994</v>
      </c>
      <c r="AG11" s="49" cm="1">
        <f t="array" ref="AG11">_xlfn.UNIQUE(_xlfn._xlws.FILTER(GERAL__2[Coroamento manual ano 2 (R$)],('Detalhado por Intervenção'!$A11=GERAL__2[ID])*('Detalhado por Intervenção'!$C11=GERAL__2[Intervenção])*('Detalhado por Intervenção'!$D11=GERAL__2[Nº da Intervenção])))</f>
        <v>500</v>
      </c>
      <c r="AH11" s="49" cm="1">
        <f t="array" ref="AH11">_xlfn.UNIQUE(_xlfn._xlws.FILTER(GERAL__2[Roçada semi mecanizada Ano 1(R$)],('Detalhado por Intervenção'!$A11=GERAL__2[ID])*('Detalhado por Intervenção'!$C11=GERAL__2[Intervenção])*('Detalhado por Intervenção'!$D11=GERAL__2[Nº da Intervenção])))</f>
        <v>180</v>
      </c>
      <c r="AI11" s="49" cm="1">
        <f t="array" ref="AI11">_xlfn.UNIQUE(_xlfn._xlws.FILTER(GERAL__2[Roçada semi mecanizada Ano 2(R$)],('Detalhado por Intervenção'!$A11=GERAL__2[ID])*('Detalhado por Intervenção'!$C11=GERAL__2[Intervenção])*('Detalhado por Intervenção'!$D11=GERAL__2[Nº da Intervenção])))</f>
        <v>180</v>
      </c>
      <c r="AJ11" s="49" cm="1">
        <f t="array" ref="AJ11">_xlfn._xlws.FILTER(GERAL__2[Construção da Cerca],('Detalhado por Intervenção'!$A11=GERAL__2[ID])*('Detalhado por Intervenção'!$C11=GERAL__2[Intervenção])*('Detalhado por Intervenção'!$D11=GERAL__2[Nº da Intervenção]))</f>
        <v>2400</v>
      </c>
      <c r="AK11" s="49" cm="1">
        <f t="array" ref="AK11">_xlfn.UNIQUE(_xlfn._xlws.FILTER(GERAL__2[Plantio],('Detalhado por Intervenção'!$A11=GERAL__2[ID])*('Detalhado por Intervenção'!$C11=GERAL__2[Intervenção])*('Detalhado por Intervenção'!$D11=GERAL__2[Nº da Intervenção])))</f>
        <v>0</v>
      </c>
      <c r="AL11" s="49" cm="1">
        <f t="array" ref="AL11">(_xlfn._xlws.FILTER(GERAL__2[Adubação de Cobertura],('Detalhado por Intervenção'!$A11=GERAL__2[ID])*('Detalhado por Intervenção'!$C11=GERAL__2[Intervenção])*('Detalhado por Intervenção'!$D11=GERAL__2[Nº da Intervenção])))</f>
        <v>254.99999999999997</v>
      </c>
      <c r="AM11" s="49" cm="1">
        <f t="array" ref="AM11">_xlfn.UNIQUE(_xlfn._xlws.FILTER(GERAL__2[Cosntrução de Aceiro],('Detalhado por Intervenção'!$A11=GERAL__2[ID])*('Detalhado por Intervenção'!$C11=GERAL__2[Intervenção])*('Detalhado por Intervenção'!$D11=GERAL__2[Nº da Intervenção])))</f>
        <v>0</v>
      </c>
      <c r="AN11" s="49" cm="1">
        <f t="array" ref="AN11">_xlfn.UNIQUE(_xlfn._xlws.FILTER(GERAL__2[Combate de Formigas],('Detalhado por Intervenção'!$A11=GERAL__2[ID])*('Detalhado por Intervenção'!$C11=GERAL__2[Intervenção])*('Detalhado por Intervenção'!$D11=GERAL__2[Nº da Intervenção])))</f>
        <v>30</v>
      </c>
      <c r="AO11" s="85"/>
      <c r="AP11" s="85" cm="1">
        <f t="array" ref="AP11">_xlfn.UNIQUE(_xlfn._xlws.FILTER(GERAL__2[Retirada de amostras de solo para análise],('Detalhado por Intervenção'!$A11=GERAL__2[ID])*('Detalhado por Intervenção'!$C11=GERAL__2[Intervenção])*('Detalhado por Intervenção'!$D11=GERAL__2[Nº da Intervenção])))</f>
        <v>50</v>
      </c>
      <c r="AQ11" s="49" cm="1">
        <f t="array" ref="AQ11">_xlfn.UNIQUE(_xlfn._xlws.FILTER(GERAL__2[Deslocamento Custo (R$)],('Detalhado por Intervenção'!$A11=GERAL__2[ID])*('Detalhado por Intervenção'!$C11=GERAL__2[Intervenção])*('Detalhado por Intervenção'!$D11=GERAL__2[Nº da Intervenção])))</f>
        <v>1320</v>
      </c>
      <c r="AR11" s="49" cm="1">
        <f t="array" ref="AR11">_xlfn.UNIQUE(_xlfn._xlws.FILTER(GERAL__2[Alimentação],('Detalhado por Intervenção'!$A11=GERAL__2[ID])*('Detalhado por Intervenção'!$C11=GERAL__2[Intervenção])*('Detalhado por Intervenção'!$D11=GERAL__2[Nº da Intervenção])))</f>
        <v>450</v>
      </c>
      <c r="AS11" s="68" cm="1">
        <f t="array" ref="AS11">_xlfn.UNIQUE(_xlfn._xlws.FILTER(GERAL__2[Gerente de operações],('Detalhado por Intervenção'!$A11=GERAL__2[ID])*('Detalhado por Intervenção'!$C11=GERAL__2[Intervenção])*('Detalhado por Intervenção'!$D11=GERAL__2[Nº da Intervenção])))</f>
        <v>483</v>
      </c>
      <c r="AT11" s="49" cm="1">
        <f t="array" ref="AT11">_xlfn.UNIQUE(_xlfn._xlws.FILTER(GERAL__2[Coordenador de campo],('Detalhado por Intervenção'!$A11=GERAL__2[ID])*('Detalhado por Intervenção'!$C11=GERAL__2[Intervenção])*('Detalhado por Intervenção'!$D11=GERAL__2[Nº da Intervenção])))</f>
        <v>339</v>
      </c>
      <c r="AU11" s="49" cm="1">
        <f t="array" ref="AU11">_xlfn.UNIQUE(_xlfn._xlws.FILTER(GERAL__2[Operador de campo],('Detalhado por Intervenção'!$A11=GERAL__2[ID])*('Detalhado por Intervenção'!$C11=GERAL__2[Intervenção])*('Detalhado por Intervenção'!$D11=GERAL__2[Nº da Intervenção])))</f>
        <v>600</v>
      </c>
      <c r="AV11" s="49">
        <f>'GERAL (2)'!BP10+'GERAL (2)'!BQ10</f>
        <v>1484.8000000000002</v>
      </c>
      <c r="AW11" s="69">
        <f>SUMIFS(GERAL__2[VALOR FINAL], GERAL__2[ID], 'Detalhado por Intervenção'!$A11, GERAL__2[Intervenção], 'Detalhado por Intervenção'!$C11, GERAL__2[Nº da Intervenção], 'Detalhado por Intervenção'!$D11)</f>
        <v>9603.2799999999988</v>
      </c>
      <c r="AX11" s="50">
        <v>384</v>
      </c>
      <c r="AY11" s="51">
        <v>8962</v>
      </c>
      <c r="AZ11" s="86">
        <v>1267.2</v>
      </c>
      <c r="BA11" s="52" t="s">
        <v>333</v>
      </c>
      <c r="BB11" s="50"/>
      <c r="BC11" s="50"/>
      <c r="BD11" s="50"/>
    </row>
    <row r="12" spans="1:56" x14ac:dyDescent="0.35">
      <c r="A12" s="81" t="s">
        <v>19</v>
      </c>
      <c r="B12" s="82" t="s">
        <v>82</v>
      </c>
      <c r="C12" s="2" t="s">
        <v>31</v>
      </c>
      <c r="D12" s="2">
        <v>1</v>
      </c>
      <c r="E12" s="70" cm="1">
        <f t="array" ref="E12">_xlfn.UNIQUE(_xlfn._xlws.FILTER(GERAL__2[Tamanho da área (ha)],('Detalhado por Intervenção'!$A12=GERAL__2[ID])*('Detalhado por Intervenção'!$C12=GERAL__2[Intervenção])*('Detalhado por Intervenção'!$D12=GERAL__2[Nº da Intervenção])))</f>
        <v>3.14</v>
      </c>
      <c r="F12" s="70" t="str">
        <f>IFERROR(VLOOKUP(A12,Tabela1[], 4, FALSE), "Município não encontrado")</f>
        <v>Muniz Freire</v>
      </c>
      <c r="G12" s="70" t="str">
        <f>IFERROR(VLOOKUP(A12,Tabela1[], 6, FALSE), "Município não encontrado")</f>
        <v>Rio Itapemirim</v>
      </c>
      <c r="H12" s="70" t="s">
        <v>55</v>
      </c>
      <c r="I12" s="70">
        <f>IFERROR(VLOOKUP(A12,Tabela1[], 17, FALSE), "Lat não encontrada")</f>
        <v>-20.501809000000002</v>
      </c>
      <c r="J12" s="70">
        <f>IFERROR(VLOOKUP(A12,Tabela1[], 18, FALSE), "Long não encontrada")</f>
        <v>-41.422519999999999</v>
      </c>
      <c r="K12" s="88"/>
      <c r="L12" s="89">
        <v>329.166</v>
      </c>
      <c r="M12" s="85">
        <v>3904.87</v>
      </c>
      <c r="N12" s="70"/>
      <c r="O12" s="70"/>
      <c r="P12" s="70"/>
      <c r="Q12" s="70"/>
      <c r="R12" s="70"/>
      <c r="S12" s="85">
        <v>6715.68</v>
      </c>
      <c r="T12" s="88" cm="1">
        <f t="array" ref="T12">_xlfn.UNIQUE(_xlfn._xlws.FILTER(GERAL__2[Deslocamento],('Detalhado por Intervenção'!$A12=GERAL__2[ID])*('Detalhado por Intervenção'!$C12=GERAL__2[Intervenção])*('Detalhado por Intervenção'!$D12=GERAL__2[Nº da Intervenção])))</f>
        <v>44</v>
      </c>
      <c r="U12" s="70" cm="1">
        <f t="array" ref="U12">_xlfn.UNIQUE(_xlfn._xlws.FILTER(GERAL__2[Quantidade de Parcelas],('Detalhado por Intervenção'!$A12=GERAL__2[ID])*('Detalhado por Intervenção'!$C12=GERAL__2[Intervenção])*('Detalhado por Intervenção'!$D12=GERAL__2[Nº da Intervenção])))</f>
        <v>5</v>
      </c>
      <c r="V12" s="70" cm="1">
        <f t="array" ref="V12">_xlfn.UNIQUE(_xlfn._xlws.FILTER(GERAL__2[Quantidade de Individuos],('Detalhado por Intervenção'!$A12=GERAL__2[ID])*('Detalhado por Intervenção'!$C12=GERAL__2[Intervenção])*('Detalhado por Intervenção'!$D12=GERAL__2[Nº da Intervenção])))</f>
        <v>142</v>
      </c>
      <c r="W12" s="70" cm="1">
        <f t="array" ref="W12">_xlfn.UNIQUE(_xlfn._xlws.FILTER(GERAL__2[Quantidade de Espécies],('Detalhado por Intervenção'!$A12=GERAL__2[ID])*('Detalhado por Intervenção'!$C12=GERAL__2[Intervenção])*('Detalhado por Intervenção'!$D12=GERAL__2[Nº da Intervenção])))</f>
        <v>9</v>
      </c>
      <c r="X12" s="89">
        <f>IFERROR(46.57/'Detalhado por Intervenção'!$U12,"")</f>
        <v>9.3140000000000001</v>
      </c>
      <c r="Y12" s="103" cm="1">
        <f t="array" ref="Y12">_xlfn.UNIQUE(_xlfn._xlws.FILTER(GERAL__2[Qtd Mudas Estimadas Intervenção],('Detalhado por Intervenção'!$A12=GERAL__2[ID])*('Detalhado por Intervenção'!$C12=GERAL__2[Intervenção])*('Detalhado por Intervenção'!$D12=GERAL__2[Nº da Intervenção])))</f>
        <v>8917.6</v>
      </c>
      <c r="Z12" s="105" cm="1">
        <f t="array" ref="Z12">_xlfn.UNIQUE(_xlfn._xlws.FILTER(GERAL__2[Qtd Mudas Plantio],('Detalhado por Intervenção'!$A12=GERAL__2[ID])*('Detalhado por Intervenção'!$C12=GERAL__2[Intervenção])*('Detalhado por Intervenção'!$D12=GERAL__2[Nº da Intervenção])))</f>
        <v>0</v>
      </c>
      <c r="AA12" s="72" cm="1">
        <f t="array" ref="AA12">_xlfn.UNIQUE(_xlfn._xlws.FILTER(GERAL__2[Adubação Cobertura (R$)],('Detalhado por Intervenção'!$A12=GERAL__2[ID])*('Detalhado por Intervenção'!$C12=GERAL__2[Intervenção])*('Detalhado por Intervenção'!$D12=GERAL__2[Nº da Intervenção])))</f>
        <v>3781.0624000000003</v>
      </c>
      <c r="AB12" s="71" cm="1">
        <f t="array" ref="AB12">_xlfn.UNIQUE(_xlfn._xlws.FILTER(GERAL__2[Adubação plantio (R$)],('Detalhado por Intervenção'!$A12=GERAL__2[ID])*('Detalhado por Intervenção'!$C12=GERAL__2[Intervenção])*('Detalhado por Intervenção'!$D12=GERAL__2[Nº da Intervenção])))</f>
        <v>0</v>
      </c>
      <c r="AC12" s="71" cm="1">
        <f t="array" ref="AC12">_xlfn.UNIQUE(_xlfn._xlws.FILTER(GERAL__2[Custo de Mudas(R$)],('Detalhado por Intervenção'!$A12=GERAL__2[ID])*('Detalhado por Intervenção'!$C12=GERAL__2[Intervenção])*('Detalhado por Intervenção'!$D12=GERAL__2[Nº da Intervenção])))</f>
        <v>0</v>
      </c>
      <c r="AD12" s="71" cm="1">
        <f t="array" ref="AD12">_xlfn.UNIQUE(_xlfn._xlws.FILTER(GERAL__2[Semente (R$)],('Detalhado por Intervenção'!$A12=GERAL__2[ID])*('Detalhado por Intervenção'!$C12=GERAL__2[Intervenção])*('Detalhado por Intervenção'!$D12=GERAL__2[Nº da Intervenção])))</f>
        <v>0</v>
      </c>
      <c r="AE12" s="71" cm="1">
        <f t="array" ref="AE12">_xlfn.UNIQUE(_xlfn._xlws.FILTER(GERAL__2[Controle de Formigas (R$)],('Detalhado por Intervenção'!$A12=GERAL__2[ID])*('Detalhado por Intervenção'!$C12=GERAL__2[Intervenção])*('Detalhado por Intervenção'!$D12=GERAL__2[Nº da Intervenção])))</f>
        <v>222.31200000000001</v>
      </c>
      <c r="AF12" s="85" cm="1">
        <f t="array" ref="AF12">_xlfn.UNIQUE(_xlfn._xlws.FILTER(GERAL__2[Coroamento manual ano 1 (R$)],('Detalhado por Intervenção'!$A12=GERAL__2[ID])*('Detalhado por Intervenção'!$C12=GERAL__2[Intervenção])*('Detalhado por Intervenção'!$D12=GERAL__2[Nº da Intervenção])))</f>
        <v>8917.6</v>
      </c>
      <c r="AG12" s="71" cm="1">
        <f t="array" ref="AG12">_xlfn.UNIQUE(_xlfn._xlws.FILTER(GERAL__2[Coroamento manual ano 2 (R$)],('Detalhado por Intervenção'!$A12=GERAL__2[ID])*('Detalhado por Intervenção'!$C12=GERAL__2[Intervenção])*('Detalhado por Intervenção'!$D12=GERAL__2[Nº da Intervenção])))</f>
        <v>0</v>
      </c>
      <c r="AH12" s="71" cm="1">
        <f t="array" ref="AH12">_xlfn.UNIQUE(_xlfn._xlws.FILTER(GERAL__2[Roçada semi mecanizada Ano 1(R$)],('Detalhado por Intervenção'!$A12=GERAL__2[ID])*('Detalhado por Intervenção'!$C12=GERAL__2[Intervenção])*('Detalhado por Intervenção'!$D12=GERAL__2[Nº da Intervenção])))</f>
        <v>1884</v>
      </c>
      <c r="AI12" s="71" cm="1">
        <f t="array" ref="AI12">_xlfn.UNIQUE(_xlfn._xlws.FILTER(GERAL__2[Roçada semi mecanizada Ano 2(R$)],('Detalhado por Intervenção'!$A12=GERAL__2[ID])*('Detalhado por Intervenção'!$C12=GERAL__2[Intervenção])*('Detalhado por Intervenção'!$D12=GERAL__2[Nº da Intervenção])))</f>
        <v>1884</v>
      </c>
      <c r="AJ12" s="71" cm="1">
        <f t="array" ref="AJ12">_xlfn._xlws.FILTER(GERAL__2[Construção da Cerca],('Detalhado por Intervenção'!$A12=GERAL__2[ID])*('Detalhado por Intervenção'!$C12=GERAL__2[Intervenção])*('Detalhado por Intervenção'!$D12=GERAL__2[Nº da Intervenção]))</f>
        <v>6583.32</v>
      </c>
      <c r="AK12" s="71" cm="1">
        <f t="array" ref="AK12">_xlfn.UNIQUE(_xlfn._xlws.FILTER(GERAL__2[Plantio],('Detalhado por Intervenção'!$A12=GERAL__2[ID])*('Detalhado por Intervenção'!$C12=GERAL__2[Intervenção])*('Detalhado por Intervenção'!$D12=GERAL__2[Nº da Intervenção])))</f>
        <v>0</v>
      </c>
      <c r="AL12" s="71" cm="1">
        <f t="array" ref="AL12">(_xlfn._xlws.FILTER(GERAL__2[Adubação de Cobertura],('Detalhado por Intervenção'!$A12=GERAL__2[ID])*('Detalhado por Intervenção'!$C12=GERAL__2[Intervenção])*('Detalhado por Intervenção'!$D12=GERAL__2[Nº da Intervenção])))</f>
        <v>4458.8</v>
      </c>
      <c r="AM12" s="71" cm="1">
        <f t="array" ref="AM12">_xlfn.UNIQUE(_xlfn._xlws.FILTER(GERAL__2[Cosntrução de Aceiro],('Detalhado por Intervenção'!$A12=GERAL__2[ID])*('Detalhado por Intervenção'!$C12=GERAL__2[Intervenção])*('Detalhado por Intervenção'!$D12=GERAL__2[Nº da Intervenção])))</f>
        <v>0</v>
      </c>
      <c r="AN12" s="71" cm="1">
        <f t="array" ref="AN12">_xlfn.UNIQUE(_xlfn._xlws.FILTER(GERAL__2[Combate de Formigas],('Detalhado por Intervenção'!$A12=GERAL__2[ID])*('Detalhado por Intervenção'!$C12=GERAL__2[Intervenção])*('Detalhado por Intervenção'!$D12=GERAL__2[Nº da Intervenção])))</f>
        <v>314</v>
      </c>
      <c r="AO12" s="85"/>
      <c r="AP12" s="85" cm="1">
        <f t="array" ref="AP12">_xlfn.UNIQUE(_xlfn._xlws.FILTER(GERAL__2[Retirada de amostras de solo para análise],('Detalhado por Intervenção'!$A12=GERAL__2[ID])*('Detalhado por Intervenção'!$C12=GERAL__2[Intervenção])*('Detalhado por Intervenção'!$D12=GERAL__2[Nº da Intervenção])))</f>
        <v>50</v>
      </c>
      <c r="AQ12" s="71" cm="1">
        <f t="array" ref="AQ12">_xlfn.UNIQUE(_xlfn._xlws.FILTER(GERAL__2[Deslocamento Custo (R$)],('Detalhado por Intervenção'!$A12=GERAL__2[ID])*('Detalhado por Intervenção'!$C12=GERAL__2[Intervenção])*('Detalhado por Intervenção'!$D12=GERAL__2[Nº da Intervenção])))</f>
        <v>1320</v>
      </c>
      <c r="AR12" s="71" cm="1">
        <f t="array" ref="AR12">_xlfn.UNIQUE(_xlfn._xlws.FILTER(GERAL__2[Alimentação],('Detalhado por Intervenção'!$A12=GERAL__2[ID])*('Detalhado por Intervenção'!$C12=GERAL__2[Intervenção])*('Detalhado por Intervenção'!$D12=GERAL__2[Nº da Intervenção])))</f>
        <v>450</v>
      </c>
      <c r="AS12" s="73" cm="1">
        <f t="array" ref="AS12">_xlfn.UNIQUE(_xlfn._xlws.FILTER(GERAL__2[Gerente de operações],('Detalhado por Intervenção'!$A12=GERAL__2[ID])*('Detalhado por Intervenção'!$C12=GERAL__2[Intervenção])*('Detalhado por Intervenção'!$D12=GERAL__2[Nº da Intervenção])))</f>
        <v>483</v>
      </c>
      <c r="AT12" s="71" cm="1">
        <f t="array" ref="AT12">_xlfn.UNIQUE(_xlfn._xlws.FILTER(GERAL__2[Coordenador de campo],('Detalhado por Intervenção'!$A12=GERAL__2[ID])*('Detalhado por Intervenção'!$C12=GERAL__2[Intervenção])*('Detalhado por Intervenção'!$D12=GERAL__2[Nº da Intervenção])))</f>
        <v>339</v>
      </c>
      <c r="AU12" s="71" cm="1">
        <f t="array" ref="AU12">_xlfn.UNIQUE(_xlfn._xlws.FILTER(GERAL__2[Operador de campo],('Detalhado por Intervenção'!$A12=GERAL__2[ID])*('Detalhado por Intervenção'!$C12=GERAL__2[Intervenção])*('Detalhado por Intervenção'!$D12=GERAL__2[Nº da Intervenção])))</f>
        <v>600</v>
      </c>
      <c r="AV12" s="71">
        <f>'GERAL (2)'!BP11+'GERAL (2)'!BQ11</f>
        <v>1614.72</v>
      </c>
      <c r="AW12" s="74">
        <f>SUMIFS(GERAL__2[VALOR FINAL], GERAL__2[ID], 'Detalhado por Intervenção'!$A12, GERAL__2[Intervenção], 'Detalhado por Intervenção'!$C12, GERAL__2[Nº da Intervenção], 'Detalhado por Intervenção'!$D12)</f>
        <v>37114.934399999998</v>
      </c>
      <c r="AX12" s="53">
        <v>4019.2000000000003</v>
      </c>
      <c r="AY12" s="54">
        <v>29569.070400000001</v>
      </c>
      <c r="AZ12" s="86">
        <v>13263.36</v>
      </c>
      <c r="BA12" s="55" t="s">
        <v>334</v>
      </c>
      <c r="BB12" s="53"/>
      <c r="BC12" s="53"/>
      <c r="BD12" s="53"/>
    </row>
    <row r="13" spans="1:56" x14ac:dyDescent="0.35">
      <c r="A13" s="81" t="s">
        <v>20</v>
      </c>
      <c r="B13" s="82" t="s">
        <v>88</v>
      </c>
      <c r="C13" s="2" t="s">
        <v>29</v>
      </c>
      <c r="D13" s="2">
        <v>1</v>
      </c>
      <c r="E13" s="70" cm="1">
        <f t="array" ref="E13">_xlfn.UNIQUE(_xlfn._xlws.FILTER(GERAL__2[Tamanho da área (ha)],('Detalhado por Intervenção'!$A13=GERAL__2[ID])*('Detalhado por Intervenção'!$C13=GERAL__2[Intervenção])*('Detalhado por Intervenção'!$D13=GERAL__2[Nº da Intervenção])))</f>
        <v>1.03</v>
      </c>
      <c r="F13" s="70" t="str">
        <f>IFERROR(VLOOKUP(A13,Tabela1[], 4, FALSE), "Município não encontrado")</f>
        <v>Muniz Freire</v>
      </c>
      <c r="G13" s="70" t="str">
        <f>IFERROR(VLOOKUP(A13,Tabela1[], 6, FALSE), "Município não encontrado")</f>
        <v>Rio Itapemirim</v>
      </c>
      <c r="H13" s="70" t="s">
        <v>55</v>
      </c>
      <c r="I13" s="70">
        <f>IFERROR(VLOOKUP(A13,Tabela1[], 17, FALSE), "Lat não encontrada")</f>
        <v>-20.49742973</v>
      </c>
      <c r="J13" s="70">
        <f>IFERROR(VLOOKUP(A13,Tabela1[], 18, FALSE), "Long não encontrada")</f>
        <v>-41.406190119999998</v>
      </c>
      <c r="K13" s="88">
        <v>1717</v>
      </c>
      <c r="L13" s="89"/>
      <c r="M13" s="85">
        <v>1348.31</v>
      </c>
      <c r="N13" s="70">
        <v>15.45</v>
      </c>
      <c r="O13" s="70">
        <v>8.5850000000000009</v>
      </c>
      <c r="P13" s="70">
        <v>600.95000000000005</v>
      </c>
      <c r="Q13" s="70">
        <v>25</v>
      </c>
      <c r="R13" s="70">
        <v>8.24</v>
      </c>
      <c r="S13" s="85">
        <v>10967.970000000001</v>
      </c>
      <c r="T13" s="88" cm="1">
        <f t="array" ref="T13">_xlfn.UNIQUE(_xlfn._xlws.FILTER(GERAL__2[Deslocamento],('Detalhado por Intervenção'!$A13=GERAL__2[ID])*('Detalhado por Intervenção'!$C13=GERAL__2[Intervenção])*('Detalhado por Intervenção'!$D13=GERAL__2[Nº da Intervenção])))</f>
        <v>50</v>
      </c>
      <c r="U13" s="66" cm="1">
        <f t="array" ref="U13">_xlfn.UNIQUE(_xlfn._xlws.FILTER(GERAL__2[Quantidade de Parcelas],('Detalhado por Intervenção'!$A13=GERAL__2[ID])*('Detalhado por Intervenção'!$C13=GERAL__2[Intervenção])*('Detalhado por Intervenção'!$D13=GERAL__2[Nº da Intervenção])))</f>
        <v>4</v>
      </c>
      <c r="V13" s="66" cm="1">
        <f t="array" ref="V13">_xlfn.UNIQUE(_xlfn._xlws.FILTER(GERAL__2[Quantidade de Individuos],('Detalhado por Intervenção'!$A13=GERAL__2[ID])*('Detalhado por Intervenção'!$C13=GERAL__2[Intervenção])*('Detalhado por Intervenção'!$D13=GERAL__2[Nº da Intervenção])))</f>
        <v>39</v>
      </c>
      <c r="W13" s="66" cm="1">
        <f t="array" ref="W13">_xlfn.UNIQUE(_xlfn._xlws.FILTER(GERAL__2[Quantidade de Espécies],('Detalhado por Intervenção'!$A13=GERAL__2[ID])*('Detalhado por Intervenção'!$C13=GERAL__2[Intervenção])*('Detalhado por Intervenção'!$D13=GERAL__2[Nº da Intervenção])))</f>
        <v>13</v>
      </c>
      <c r="X13" s="89">
        <f>IFERROR(46.57/'Detalhado por Intervenção'!$U13,"")</f>
        <v>11.6425</v>
      </c>
      <c r="Y13" s="103" cm="1">
        <f t="array" ref="Y13">_xlfn.UNIQUE(_xlfn._xlws.FILTER(GERAL__2[Qtd Mudas Estimadas Intervenção],('Detalhado por Intervenção'!$A13=GERAL__2[ID])*('Detalhado por Intervenção'!$C13=GERAL__2[Intervenção])*('Detalhado por Intervenção'!$D13=GERAL__2[Nº da Intervenção])))</f>
        <v>1004.25</v>
      </c>
      <c r="Z13" s="104" cm="1">
        <f t="array" ref="Z13">_xlfn.UNIQUE(_xlfn._xlws.FILTER(GERAL__2[Qtd Mudas Plantio],('Detalhado por Intervenção'!$A13=GERAL__2[ID])*('Detalhado por Intervenção'!$C13=GERAL__2[Intervenção])*('Detalhado por Intervenção'!$D13=GERAL__2[Nº da Intervenção])))</f>
        <v>712.75</v>
      </c>
      <c r="AA13" s="75" cm="1">
        <f t="array" ref="AA13">_xlfn.UNIQUE(_xlfn._xlws.FILTER(GERAL__2[Adubação Cobertura (R$)],('Detalhado por Intervenção'!$A13=GERAL__2[ID])*('Detalhado por Intervenção'!$C13=GERAL__2[Intervenção])*('Detalhado por Intervenção'!$D13=GERAL__2[Nº da Intervenção])))</f>
        <v>425.80199999999996</v>
      </c>
      <c r="AB13" s="49" cm="1">
        <f t="array" ref="AB13">_xlfn.UNIQUE(_xlfn._xlws.FILTER(GERAL__2[Adubação plantio (R$)],('Detalhado por Intervenção'!$A13=GERAL__2[ID])*('Detalhado por Intervenção'!$C13=GERAL__2[Intervenção])*('Detalhado por Intervenção'!$D13=GERAL__2[Nº da Intervenção])))</f>
        <v>1483.4880000000001</v>
      </c>
      <c r="AC13" s="49" cm="1">
        <f t="array" ref="AC13">_xlfn.UNIQUE(_xlfn._xlws.FILTER(GERAL__2[Custo de Mudas(R$)],('Detalhado por Intervenção'!$A13=GERAL__2[ID])*('Detalhado por Intervenção'!$C13=GERAL__2[Intervenção])*('Detalhado por Intervenção'!$D13=GERAL__2[Nº da Intervenção])))</f>
        <v>2494.625</v>
      </c>
      <c r="AD13" s="71" cm="1">
        <f t="array" ref="AD13">_xlfn.UNIQUE(_xlfn._xlws.FILTER(GERAL__2[Semente (R$)],('Detalhado por Intervenção'!$A13=GERAL__2[ID])*('Detalhado por Intervenção'!$C13=GERAL__2[Intervenção])*('Detalhado por Intervenção'!$D13=GERAL__2[Nº da Intervenção])))</f>
        <v>0</v>
      </c>
      <c r="AE13" s="49" cm="1">
        <f t="array" ref="AE13">_xlfn.UNIQUE(_xlfn._xlws.FILTER(GERAL__2[Controle de Formigas (R$)],('Detalhado por Intervenção'!$A13=GERAL__2[ID])*('Detalhado por Intervenção'!$C13=GERAL__2[Intervenção])*('Detalhado por Intervenção'!$D13=GERAL__2[Nº da Intervenção])))</f>
        <v>72.923999999999992</v>
      </c>
      <c r="AF13" s="85" cm="1">
        <f t="array" ref="AF13">_xlfn.UNIQUE(_xlfn._xlws.FILTER(GERAL__2[Coroamento manual ano 1 (R$)],('Detalhado por Intervenção'!$A13=GERAL__2[ID])*('Detalhado por Intervenção'!$C13=GERAL__2[Intervenção])*('Detalhado por Intervenção'!$D13=GERAL__2[Nº da Intervenção])))</f>
        <v>1004.25</v>
      </c>
      <c r="AG13" s="49" cm="1">
        <f t="array" ref="AG13">_xlfn.UNIQUE(_xlfn._xlws.FILTER(GERAL__2[Coroamento manual ano 2 (R$)],('Detalhado por Intervenção'!$A13=GERAL__2[ID])*('Detalhado por Intervenção'!$C13=GERAL__2[Intervenção])*('Detalhado por Intervenção'!$D13=GERAL__2[Nº da Intervenção])))</f>
        <v>1717</v>
      </c>
      <c r="AH13" s="49" cm="1">
        <f t="array" ref="AH13">_xlfn.UNIQUE(_xlfn._xlws.FILTER(GERAL__2[Roçada semi mecanizada Ano 1(R$)],('Detalhado por Intervenção'!$A13=GERAL__2[ID])*('Detalhado por Intervenção'!$C13=GERAL__2[Intervenção])*('Detalhado por Intervenção'!$D13=GERAL__2[Nº da Intervenção])))</f>
        <v>618</v>
      </c>
      <c r="AI13" s="49" cm="1">
        <f t="array" ref="AI13">_xlfn.UNIQUE(_xlfn._xlws.FILTER(GERAL__2[Roçada semi mecanizada Ano 2(R$)],('Detalhado por Intervenção'!$A13=GERAL__2[ID])*('Detalhado por Intervenção'!$C13=GERAL__2[Intervenção])*('Detalhado por Intervenção'!$D13=GERAL__2[Nº da Intervenção])))</f>
        <v>618</v>
      </c>
      <c r="AJ13" s="49" cm="1">
        <f t="array" ref="AJ13">_xlfn._xlws.FILTER(GERAL__2[Construção da Cerca],('Detalhado por Intervenção'!$A13=GERAL__2[ID])*('Detalhado por Intervenção'!$C13=GERAL__2[Intervenção])*('Detalhado por Intervenção'!$D13=GERAL__2[Nº da Intervenção]))</f>
        <v>0</v>
      </c>
      <c r="AK13" s="49" cm="1">
        <f t="array" ref="AK13">_xlfn.UNIQUE(_xlfn._xlws.FILTER(GERAL__2[Plantio],('Detalhado por Intervenção'!$A13=GERAL__2[ID])*('Detalhado por Intervenção'!$C13=GERAL__2[Intervenção])*('Detalhado por Intervenção'!$D13=GERAL__2[Nº da Intervenção])))</f>
        <v>1781.875</v>
      </c>
      <c r="AL13" s="49" cm="1">
        <f t="array" ref="AL13">(_xlfn._xlws.FILTER(GERAL__2[Adubação de Cobertura],('Detalhado por Intervenção'!$A13=GERAL__2[ID])*('Detalhado por Intervenção'!$C13=GERAL__2[Intervenção])*('Detalhado por Intervenção'!$D13=GERAL__2[Nº da Intervenção])))</f>
        <v>502.125</v>
      </c>
      <c r="AM13" s="49" cm="1">
        <f t="array" ref="AM13">_xlfn.UNIQUE(_xlfn._xlws.FILTER(GERAL__2[Cosntrução de Aceiro],('Detalhado por Intervenção'!$A13=GERAL__2[ID])*('Detalhado por Intervenção'!$C13=GERAL__2[Intervenção])*('Detalhado por Intervenção'!$D13=GERAL__2[Nº da Intervenção])))</f>
        <v>0</v>
      </c>
      <c r="AN13" s="49" cm="1">
        <f t="array" ref="AN13">_xlfn.UNIQUE(_xlfn._xlws.FILTER(GERAL__2[Combate de Formigas],('Detalhado por Intervenção'!$A13=GERAL__2[ID])*('Detalhado por Intervenção'!$C13=GERAL__2[Intervenção])*('Detalhado por Intervenção'!$D13=GERAL__2[Nº da Intervenção])))</f>
        <v>103</v>
      </c>
      <c r="AO13" s="85"/>
      <c r="AP13" s="85" cm="1">
        <f t="array" ref="AP13">_xlfn.UNIQUE(_xlfn._xlws.FILTER(GERAL__2[Retirada de amostras de solo para análise],('Detalhado por Intervenção'!$A13=GERAL__2[ID])*('Detalhado por Intervenção'!$C13=GERAL__2[Intervenção])*('Detalhado por Intervenção'!$D13=GERAL__2[Nº da Intervenção])))</f>
        <v>50</v>
      </c>
      <c r="AQ13" s="49" cm="1">
        <f t="array" ref="AQ13">_xlfn.UNIQUE(_xlfn._xlws.FILTER(GERAL__2[Deslocamento Custo (R$)],('Detalhado por Intervenção'!$A13=GERAL__2[ID])*('Detalhado por Intervenção'!$C13=GERAL__2[Intervenção])*('Detalhado por Intervenção'!$D13=GERAL__2[Nº da Intervenção])))</f>
        <v>1500</v>
      </c>
      <c r="AR13" s="49" cm="1">
        <f t="array" ref="AR13">_xlfn.UNIQUE(_xlfn._xlws.FILTER(GERAL__2[Alimentação],('Detalhado por Intervenção'!$A13=GERAL__2[ID])*('Detalhado por Intervenção'!$C13=GERAL__2[Intervenção])*('Detalhado por Intervenção'!$D13=GERAL__2[Nº da Intervenção])))</f>
        <v>450</v>
      </c>
      <c r="AS13" s="68" cm="1">
        <f t="array" ref="AS13">_xlfn.UNIQUE(_xlfn._xlws.FILTER(GERAL__2[Gerente de operações],('Detalhado por Intervenção'!$A13=GERAL__2[ID])*('Detalhado por Intervenção'!$C13=GERAL__2[Intervenção])*('Detalhado por Intervenção'!$D13=GERAL__2[Nº da Intervenção])))</f>
        <v>483</v>
      </c>
      <c r="AT13" s="49" cm="1">
        <f t="array" ref="AT13">_xlfn.UNIQUE(_xlfn._xlws.FILTER(GERAL__2[Coordenador de campo],('Detalhado por Intervenção'!$A13=GERAL__2[ID])*('Detalhado por Intervenção'!$C13=GERAL__2[Intervenção])*('Detalhado por Intervenção'!$D13=GERAL__2[Nº da Intervenção])))</f>
        <v>339</v>
      </c>
      <c r="AU13" s="49" cm="1">
        <f t="array" ref="AU13">_xlfn.UNIQUE(_xlfn._xlws.FILTER(GERAL__2[Operador de campo],('Detalhado por Intervenção'!$A13=GERAL__2[ID])*('Detalhado por Intervenção'!$C13=GERAL__2[Intervenção])*('Detalhado por Intervenção'!$D13=GERAL__2[Nº da Intervenção])))</f>
        <v>600</v>
      </c>
      <c r="AV13" s="49">
        <f>'GERAL (2)'!BP12+'GERAL (2)'!BQ12</f>
        <v>0</v>
      </c>
      <c r="AW13" s="69">
        <f>SUMIFS(GERAL__2[VALOR FINAL], GERAL__2[ID], 'Detalhado por Intervenção'!$A13, GERAL__2[Intervenção], 'Detalhado por Intervenção'!$C13, GERAL__2[Nº da Intervenção], 'Detalhado por Intervenção'!$D13)</f>
        <v>16154.769</v>
      </c>
      <c r="AX13" s="50">
        <v>1318.4</v>
      </c>
      <c r="AY13" s="51">
        <v>15824.692999999999</v>
      </c>
      <c r="AZ13" s="86">
        <v>4350.72</v>
      </c>
      <c r="BA13" s="52" t="s">
        <v>335</v>
      </c>
      <c r="BB13" s="50"/>
      <c r="BC13" s="50"/>
      <c r="BD13" s="50"/>
    </row>
    <row r="14" spans="1:56" x14ac:dyDescent="0.35">
      <c r="A14" s="81" t="s">
        <v>20</v>
      </c>
      <c r="B14" s="82" t="s">
        <v>88</v>
      </c>
      <c r="C14" s="2" t="s">
        <v>31</v>
      </c>
      <c r="D14" s="1">
        <v>1</v>
      </c>
      <c r="E14" s="70" cm="1">
        <f t="array" ref="E14">_xlfn.UNIQUE(_xlfn._xlws.FILTER(GERAL__2[Tamanho da área (ha)],('Detalhado por Intervenção'!$A14=GERAL__2[ID])*('Detalhado por Intervenção'!$C14=GERAL__2[Intervenção])*('Detalhado por Intervenção'!$D14=GERAL__2[Nº da Intervenção])))</f>
        <v>0.18</v>
      </c>
      <c r="F14" s="70" t="str">
        <f>IFERROR(VLOOKUP(A14,Tabela1[], 4, FALSE), "Município não encontrado")</f>
        <v>Muniz Freire</v>
      </c>
      <c r="G14" s="70" t="str">
        <f>IFERROR(VLOOKUP(A14,Tabela1[], 6, FALSE), "Município não encontrado")</f>
        <v>Rio Itapemirim</v>
      </c>
      <c r="H14" s="70" t="s">
        <v>55</v>
      </c>
      <c r="I14" s="70">
        <f>IFERROR(VLOOKUP(A14,Tabela1[], 17, FALSE), "Lat não encontrada")</f>
        <v>-20.49742973</v>
      </c>
      <c r="J14" s="70">
        <f>IFERROR(VLOOKUP(A14,Tabela1[], 18, FALSE), "Long não encontrada")</f>
        <v>-41.406190119999998</v>
      </c>
      <c r="K14" s="88"/>
      <c r="L14" s="89"/>
      <c r="M14" s="85">
        <v>223.85</v>
      </c>
      <c r="N14" s="70"/>
      <c r="O14" s="70"/>
      <c r="P14" s="70"/>
      <c r="Q14" s="70"/>
      <c r="R14" s="70"/>
      <c r="S14" s="85">
        <v>223.85</v>
      </c>
      <c r="T14" s="88" cm="1">
        <f t="array" ref="T14">_xlfn.UNIQUE(_xlfn._xlws.FILTER(GERAL__2[Deslocamento],('Detalhado por Intervenção'!$A14=GERAL__2[ID])*('Detalhado por Intervenção'!$C14=GERAL__2[Intervenção])*('Detalhado por Intervenção'!$D14=GERAL__2[Nº da Intervenção])))</f>
        <v>50</v>
      </c>
      <c r="U14" s="70" cm="1">
        <f t="array" ref="U14">_xlfn.UNIQUE(_xlfn._xlws.FILTER(GERAL__2[Quantidade de Parcelas],('Detalhado por Intervenção'!$A14=GERAL__2[ID])*('Detalhado por Intervenção'!$C14=GERAL__2[Intervenção])*('Detalhado por Intervenção'!$D14=GERAL__2[Nº da Intervenção])))</f>
        <v>2</v>
      </c>
      <c r="V14" s="70" cm="1">
        <f t="array" ref="V14">_xlfn.UNIQUE(_xlfn._xlws.FILTER(GERAL__2[Quantidade de Individuos],('Detalhado por Intervenção'!$A14=GERAL__2[ID])*('Detalhado por Intervenção'!$C14=GERAL__2[Intervenção])*('Detalhado por Intervenção'!$D14=GERAL__2[Nº da Intervenção])))</f>
        <v>24</v>
      </c>
      <c r="W14" s="70" cm="1">
        <f t="array" ref="W14">_xlfn.UNIQUE(_xlfn._xlws.FILTER(GERAL__2[Quantidade de Espécies],('Detalhado por Intervenção'!$A14=GERAL__2[ID])*('Detalhado por Intervenção'!$C14=GERAL__2[Intervenção])*('Detalhado por Intervenção'!$D14=GERAL__2[Nº da Intervenção])))</f>
        <v>6</v>
      </c>
      <c r="X14" s="89">
        <f>IFERROR(46.57/'Detalhado por Intervenção'!$U14,"")</f>
        <v>23.285</v>
      </c>
      <c r="Y14" s="103" cm="1">
        <f t="array" ref="Y14">_xlfn.UNIQUE(_xlfn._xlws.FILTER(GERAL__2[Qtd Mudas Estimadas Intervenção],('Detalhado por Intervenção'!$A14=GERAL__2[ID])*('Detalhado por Intervenção'!$C14=GERAL__2[Intervenção])*('Detalhado por Intervenção'!$D14=GERAL__2[Nº da Intervenção])))</f>
        <v>216</v>
      </c>
      <c r="Z14" s="105" cm="1">
        <f t="array" ref="Z14">_xlfn.UNIQUE(_xlfn._xlws.FILTER(GERAL__2[Qtd Mudas Plantio],('Detalhado por Intervenção'!$A14=GERAL__2[ID])*('Detalhado por Intervenção'!$C14=GERAL__2[Intervenção])*('Detalhado por Intervenção'!$D14=GERAL__2[Nº da Intervenção])))</f>
        <v>0</v>
      </c>
      <c r="AA14" s="72" cm="1">
        <f t="array" ref="AA14">_xlfn.UNIQUE(_xlfn._xlws.FILTER(GERAL__2[Adubação Cobertura (R$)],('Detalhado por Intervenção'!$A14=GERAL__2[ID])*('Detalhado por Intervenção'!$C14=GERAL__2[Intervenção])*('Detalhado por Intervenção'!$D14=GERAL__2[Nº da Intervenção])))</f>
        <v>91.584000000000003</v>
      </c>
      <c r="AB14" s="71" cm="1">
        <f t="array" ref="AB14">_xlfn.UNIQUE(_xlfn._xlws.FILTER(GERAL__2[Adubação plantio (R$)],('Detalhado por Intervenção'!$A14=GERAL__2[ID])*('Detalhado por Intervenção'!$C14=GERAL__2[Intervenção])*('Detalhado por Intervenção'!$D14=GERAL__2[Nº da Intervenção])))</f>
        <v>0</v>
      </c>
      <c r="AC14" s="71" cm="1">
        <f t="array" ref="AC14">_xlfn.UNIQUE(_xlfn._xlws.FILTER(GERAL__2[Custo de Mudas(R$)],('Detalhado por Intervenção'!$A14=GERAL__2[ID])*('Detalhado por Intervenção'!$C14=GERAL__2[Intervenção])*('Detalhado por Intervenção'!$D14=GERAL__2[Nº da Intervenção])))</f>
        <v>0</v>
      </c>
      <c r="AD14" s="71" cm="1">
        <f t="array" ref="AD14">_xlfn.UNIQUE(_xlfn._xlws.FILTER(GERAL__2[Semente (R$)],('Detalhado por Intervenção'!$A14=GERAL__2[ID])*('Detalhado por Intervenção'!$C14=GERAL__2[Intervenção])*('Detalhado por Intervenção'!$D14=GERAL__2[Nº da Intervenção])))</f>
        <v>0</v>
      </c>
      <c r="AE14" s="71" cm="1">
        <f t="array" ref="AE14">_xlfn.UNIQUE(_xlfn._xlws.FILTER(GERAL__2[Controle de Formigas (R$)],('Detalhado por Intervenção'!$A14=GERAL__2[ID])*('Detalhado por Intervenção'!$C14=GERAL__2[Intervenção])*('Detalhado por Intervenção'!$D14=GERAL__2[Nº da Intervenção])))</f>
        <v>12.744</v>
      </c>
      <c r="AF14" s="85" cm="1">
        <f t="array" ref="AF14">_xlfn.UNIQUE(_xlfn._xlws.FILTER(GERAL__2[Coroamento manual ano 1 (R$)],('Detalhado por Intervenção'!$A14=GERAL__2[ID])*('Detalhado por Intervenção'!$C14=GERAL__2[Intervenção])*('Detalhado por Intervenção'!$D14=GERAL__2[Nº da Intervenção])))</f>
        <v>216</v>
      </c>
      <c r="AG14" s="71" cm="1">
        <f t="array" ref="AG14">_xlfn.UNIQUE(_xlfn._xlws.FILTER(GERAL__2[Coroamento manual ano 2 (R$)],('Detalhado por Intervenção'!$A14=GERAL__2[ID])*('Detalhado por Intervenção'!$C14=GERAL__2[Intervenção])*('Detalhado por Intervenção'!$D14=GERAL__2[Nº da Intervenção])))</f>
        <v>0</v>
      </c>
      <c r="AH14" s="71" cm="1">
        <f t="array" ref="AH14">_xlfn.UNIQUE(_xlfn._xlws.FILTER(GERAL__2[Roçada semi mecanizada Ano 1(R$)],('Detalhado por Intervenção'!$A14=GERAL__2[ID])*('Detalhado por Intervenção'!$C14=GERAL__2[Intervenção])*('Detalhado por Intervenção'!$D14=GERAL__2[Nº da Intervenção])))</f>
        <v>108</v>
      </c>
      <c r="AI14" s="71" cm="1">
        <f t="array" ref="AI14">_xlfn.UNIQUE(_xlfn._xlws.FILTER(GERAL__2[Roçada semi mecanizada Ano 2(R$)],('Detalhado por Intervenção'!$A14=GERAL__2[ID])*('Detalhado por Intervenção'!$C14=GERAL__2[Intervenção])*('Detalhado por Intervenção'!$D14=GERAL__2[Nº da Intervenção])))</f>
        <v>108</v>
      </c>
      <c r="AJ14" s="71" cm="1">
        <f t="array" ref="AJ14">_xlfn._xlws.FILTER(GERAL__2[Construção da Cerca],('Detalhado por Intervenção'!$A14=GERAL__2[ID])*('Detalhado por Intervenção'!$C14=GERAL__2[Intervenção])*('Detalhado por Intervenção'!$D14=GERAL__2[Nº da Intervenção]))</f>
        <v>0</v>
      </c>
      <c r="AK14" s="71" cm="1">
        <f t="array" ref="AK14">_xlfn.UNIQUE(_xlfn._xlws.FILTER(GERAL__2[Plantio],('Detalhado por Intervenção'!$A14=GERAL__2[ID])*('Detalhado por Intervenção'!$C14=GERAL__2[Intervenção])*('Detalhado por Intervenção'!$D14=GERAL__2[Nº da Intervenção])))</f>
        <v>0</v>
      </c>
      <c r="AL14" s="71" cm="1">
        <f t="array" ref="AL14">(_xlfn._xlws.FILTER(GERAL__2[Adubação de Cobertura],('Detalhado por Intervenção'!$A14=GERAL__2[ID])*('Detalhado por Intervenção'!$C14=GERAL__2[Intervenção])*('Detalhado por Intervenção'!$D14=GERAL__2[Nº da Intervenção])))</f>
        <v>108</v>
      </c>
      <c r="AM14" s="71" cm="1">
        <f t="array" ref="AM14">_xlfn.UNIQUE(_xlfn._xlws.FILTER(GERAL__2[Cosntrução de Aceiro],('Detalhado por Intervenção'!$A14=GERAL__2[ID])*('Detalhado por Intervenção'!$C14=GERAL__2[Intervenção])*('Detalhado por Intervenção'!$D14=GERAL__2[Nº da Intervenção])))</f>
        <v>0</v>
      </c>
      <c r="AN14" s="71" cm="1">
        <f t="array" ref="AN14">_xlfn.UNIQUE(_xlfn._xlws.FILTER(GERAL__2[Combate de Formigas],('Detalhado por Intervenção'!$A14=GERAL__2[ID])*('Detalhado por Intervenção'!$C14=GERAL__2[Intervenção])*('Detalhado por Intervenção'!$D14=GERAL__2[Nº da Intervenção])))</f>
        <v>18</v>
      </c>
      <c r="AO14" s="85"/>
      <c r="AP14" s="85" cm="1">
        <f t="array" ref="AP14">_xlfn.UNIQUE(_xlfn._xlws.FILTER(GERAL__2[Retirada de amostras de solo para análise],('Detalhado por Intervenção'!$A14=GERAL__2[ID])*('Detalhado por Intervenção'!$C14=GERAL__2[Intervenção])*('Detalhado por Intervenção'!$D14=GERAL__2[Nº da Intervenção])))</f>
        <v>50</v>
      </c>
      <c r="AQ14" s="71" cm="1">
        <f t="array" ref="AQ14">_xlfn.UNIQUE(_xlfn._xlws.FILTER(GERAL__2[Deslocamento Custo (R$)],('Detalhado por Intervenção'!$A14=GERAL__2[ID])*('Detalhado por Intervenção'!$C14=GERAL__2[Intervenção])*('Detalhado por Intervenção'!$D14=GERAL__2[Nº da Intervenção])))</f>
        <v>1500</v>
      </c>
      <c r="AR14" s="71" cm="1">
        <f t="array" ref="AR14">_xlfn.UNIQUE(_xlfn._xlws.FILTER(GERAL__2[Alimentação],('Detalhado por Intervenção'!$A14=GERAL__2[ID])*('Detalhado por Intervenção'!$C14=GERAL__2[Intervenção])*('Detalhado por Intervenção'!$D14=GERAL__2[Nº da Intervenção])))</f>
        <v>450</v>
      </c>
      <c r="AS14" s="73" cm="1">
        <f t="array" ref="AS14">_xlfn.UNIQUE(_xlfn._xlws.FILTER(GERAL__2[Gerente de operações],('Detalhado por Intervenção'!$A14=GERAL__2[ID])*('Detalhado por Intervenção'!$C14=GERAL__2[Intervenção])*('Detalhado por Intervenção'!$D14=GERAL__2[Nº da Intervenção])))</f>
        <v>483</v>
      </c>
      <c r="AT14" s="71" cm="1">
        <f t="array" ref="AT14">_xlfn.UNIQUE(_xlfn._xlws.FILTER(GERAL__2[Coordenador de campo],('Detalhado por Intervenção'!$A14=GERAL__2[ID])*('Detalhado por Intervenção'!$C14=GERAL__2[Intervenção])*('Detalhado por Intervenção'!$D14=GERAL__2[Nº da Intervenção])))</f>
        <v>339</v>
      </c>
      <c r="AU14" s="71" cm="1">
        <f t="array" ref="AU14">_xlfn.UNIQUE(_xlfn._xlws.FILTER(GERAL__2[Operador de campo],('Detalhado por Intervenção'!$A14=GERAL__2[ID])*('Detalhado por Intervenção'!$C14=GERAL__2[Intervenção])*('Detalhado por Intervenção'!$D14=GERAL__2[Nº da Intervenção])))</f>
        <v>600</v>
      </c>
      <c r="AV14" s="71">
        <f>'GERAL (2)'!BP13+'GERAL (2)'!BQ13</f>
        <v>0</v>
      </c>
      <c r="AW14" s="74">
        <f>SUMIFS(GERAL__2[VALOR FINAL], GERAL__2[ID], 'Detalhado por Intervenção'!$A14, GERAL__2[Intervenção], 'Detalhado por Intervenção'!$C14, GERAL__2[Nº da Intervenção], 'Detalhado por Intervenção'!$D14)</f>
        <v>4418.4079999999994</v>
      </c>
      <c r="AX14" s="53">
        <v>230.4</v>
      </c>
      <c r="AY14" s="54">
        <v>3998.2400000000002</v>
      </c>
      <c r="AZ14" s="86">
        <v>760.32</v>
      </c>
      <c r="BA14" s="55" t="s">
        <v>336</v>
      </c>
      <c r="BB14" s="53"/>
      <c r="BC14" s="53"/>
      <c r="BD14" s="53"/>
    </row>
    <row r="15" spans="1:56" x14ac:dyDescent="0.35">
      <c r="A15" s="81" t="s">
        <v>21</v>
      </c>
      <c r="B15" s="82" t="s">
        <v>100</v>
      </c>
      <c r="C15" s="2" t="s">
        <v>29</v>
      </c>
      <c r="D15" s="1">
        <v>2</v>
      </c>
      <c r="E15" s="70" cm="1">
        <f t="array" ref="E15">_xlfn.UNIQUE(_xlfn._xlws.FILTER(GERAL__2[Tamanho da área (ha)],('Detalhado por Intervenção'!$A15=GERAL__2[ID])*('Detalhado por Intervenção'!$C15=GERAL__2[Intervenção])*('Detalhado por Intervenção'!$D15=GERAL__2[Nº da Intervenção])))</f>
        <v>1.56</v>
      </c>
      <c r="F15" s="70" t="str">
        <f>IFERROR(VLOOKUP(A15,Tabela1[], 4, FALSE), "Município não encontrado")</f>
        <v>Muniz Freire</v>
      </c>
      <c r="G15" s="70" t="str">
        <f>IFERROR(VLOOKUP(A15,Tabela1[], 6, FALSE), "Município não encontrado")</f>
        <v>Rio Itapemirim</v>
      </c>
      <c r="H15" s="70" t="s">
        <v>55</v>
      </c>
      <c r="I15" s="70">
        <f>IFERROR(VLOOKUP(A15,Tabela1[], 17, FALSE), "Lat não encontrada")</f>
        <v>-20.30983573</v>
      </c>
      <c r="J15" s="70">
        <f>IFERROR(VLOOKUP(A15,Tabela1[], 18, FALSE), "Long não encontrada")</f>
        <v>-41.440033819999996</v>
      </c>
      <c r="K15" s="88">
        <v>900</v>
      </c>
      <c r="L15" s="89"/>
      <c r="M15" s="85">
        <v>2042.1</v>
      </c>
      <c r="N15" s="70">
        <v>23.4</v>
      </c>
      <c r="O15" s="70">
        <v>4.5</v>
      </c>
      <c r="P15" s="70">
        <v>315</v>
      </c>
      <c r="Q15" s="70"/>
      <c r="R15" s="70"/>
      <c r="S15" s="85">
        <v>5039.4799999999996</v>
      </c>
      <c r="T15" s="88" cm="1">
        <f t="array" ref="T15">_xlfn.UNIQUE(_xlfn._xlws.FILTER(GERAL__2[Deslocamento],('Detalhado por Intervenção'!$A15=GERAL__2[ID])*('Detalhado por Intervenção'!$C15=GERAL__2[Intervenção])*('Detalhado por Intervenção'!$D15=GERAL__2[Nº da Intervenção])))</f>
        <v>75</v>
      </c>
      <c r="U15" s="66" cm="1">
        <f t="array" ref="U15">_xlfn.UNIQUE(_xlfn._xlws.FILTER(GERAL__2[Quantidade de Parcelas],('Detalhado por Intervenção'!$A15=GERAL__2[ID])*('Detalhado por Intervenção'!$C15=GERAL__2[Intervenção])*('Detalhado por Intervenção'!$D15=GERAL__2[Nº da Intervenção])))</f>
        <v>4</v>
      </c>
      <c r="V15" s="66" cm="1">
        <f t="array" ref="V15">_xlfn.UNIQUE(_xlfn._xlws.FILTER(GERAL__2[Quantidade de Individuos],('Detalhado por Intervenção'!$A15=GERAL__2[ID])*('Detalhado por Intervenção'!$C15=GERAL__2[Intervenção])*('Detalhado por Intervenção'!$D15=GERAL__2[Nº da Intervenção])))</f>
        <v>22</v>
      </c>
      <c r="W15" s="66" cm="1">
        <f t="array" ref="W15">_xlfn.UNIQUE(_xlfn._xlws.FILTER(GERAL__2[Quantidade de Espécies],('Detalhado por Intervenção'!$A15=GERAL__2[ID])*('Detalhado por Intervenção'!$C15=GERAL__2[Intervenção])*('Detalhado por Intervenção'!$D15=GERAL__2[Nº da Intervenção])))</f>
        <v>8</v>
      </c>
      <c r="X15" s="89">
        <f>IFERROR(46.57/'Detalhado por Intervenção'!$U15,"")</f>
        <v>11.6425</v>
      </c>
      <c r="Y15" s="103" cm="1">
        <f t="array" ref="Y15">_xlfn.UNIQUE(_xlfn._xlws.FILTER(GERAL__2[Qtd Mudas Estimadas Intervenção],('Detalhado por Intervenção'!$A15=GERAL__2[ID])*('Detalhado por Intervenção'!$C15=GERAL__2[Intervenção])*('Detalhado por Intervenção'!$D15=GERAL__2[Nº da Intervenção])))</f>
        <v>858</v>
      </c>
      <c r="Z15" s="104" cm="1">
        <f t="array" ref="Z15">_xlfn.UNIQUE(_xlfn._xlws.FILTER(GERAL__2[Qtd Mudas Plantio],('Detalhado por Intervenção'!$A15=GERAL__2[ID])*('Detalhado por Intervenção'!$C15=GERAL__2[Intervenção])*('Detalhado por Intervenção'!$D15=GERAL__2[Nº da Intervenção])))</f>
        <v>42</v>
      </c>
      <c r="AA15" s="75" cm="1">
        <f t="array" ref="AA15">_xlfn.UNIQUE(_xlfn._xlws.FILTER(GERAL__2[Adubação Cobertura (R$)],('Detalhado por Intervenção'!$A15=GERAL__2[ID])*('Detalhado por Intervenção'!$C15=GERAL__2[Intervenção])*('Detalhado por Intervenção'!$D15=GERAL__2[Nº da Intervenção])))</f>
        <v>363.79199999999997</v>
      </c>
      <c r="AB15" s="49" cm="1">
        <f t="array" ref="AB15">_xlfn.UNIQUE(_xlfn._xlws.FILTER(GERAL__2[Adubação plantio (R$)],('Detalhado por Intervenção'!$A15=GERAL__2[ID])*('Detalhado por Intervenção'!$C15=GERAL__2[Intervenção])*('Detalhado por Intervenção'!$D15=GERAL__2[Nº da Intervenção])))</f>
        <v>777.6</v>
      </c>
      <c r="AC15" s="49" cm="1">
        <f t="array" ref="AC15">_xlfn.UNIQUE(_xlfn._xlws.FILTER(GERAL__2[Custo de Mudas(R$)],('Detalhado por Intervenção'!$A15=GERAL__2[ID])*('Detalhado por Intervenção'!$C15=GERAL__2[Intervenção])*('Detalhado por Intervenção'!$D15=GERAL__2[Nº da Intervenção])))</f>
        <v>147</v>
      </c>
      <c r="AD15" s="71" cm="1">
        <f t="array" ref="AD15">_xlfn.UNIQUE(_xlfn._xlws.FILTER(GERAL__2[Semente (R$)],('Detalhado por Intervenção'!$A15=GERAL__2[ID])*('Detalhado por Intervenção'!$C15=GERAL__2[Intervenção])*('Detalhado por Intervenção'!$D15=GERAL__2[Nº da Intervenção])))</f>
        <v>0</v>
      </c>
      <c r="AE15" s="49" cm="1">
        <f t="array" ref="AE15">_xlfn.UNIQUE(_xlfn._xlws.FILTER(GERAL__2[Controle de Formigas (R$)],('Detalhado por Intervenção'!$A15=GERAL__2[ID])*('Detalhado por Intervenção'!$C15=GERAL__2[Intervenção])*('Detalhado por Intervenção'!$D15=GERAL__2[Nº da Intervenção])))</f>
        <v>110.44799999999999</v>
      </c>
      <c r="AF15" s="85" cm="1">
        <f t="array" ref="AF15">_xlfn.UNIQUE(_xlfn._xlws.FILTER(GERAL__2[Coroamento manual ano 1 (R$)],('Detalhado por Intervenção'!$A15=GERAL__2[ID])*('Detalhado por Intervenção'!$C15=GERAL__2[Intervenção])*('Detalhado por Intervenção'!$D15=GERAL__2[Nº da Intervenção])))</f>
        <v>858</v>
      </c>
      <c r="AG15" s="49" cm="1">
        <f t="array" ref="AG15">_xlfn.UNIQUE(_xlfn._xlws.FILTER(GERAL__2[Coroamento manual ano 2 (R$)],('Detalhado por Intervenção'!$A15=GERAL__2[ID])*('Detalhado por Intervenção'!$C15=GERAL__2[Intervenção])*('Detalhado por Intervenção'!$D15=GERAL__2[Nº da Intervenção])))</f>
        <v>900</v>
      </c>
      <c r="AH15" s="49" cm="1">
        <f t="array" ref="AH15">_xlfn.UNIQUE(_xlfn._xlws.FILTER(GERAL__2[Roçada semi mecanizada Ano 1(R$)],('Detalhado por Intervenção'!$A15=GERAL__2[ID])*('Detalhado por Intervenção'!$C15=GERAL__2[Intervenção])*('Detalhado por Intervenção'!$D15=GERAL__2[Nº da Intervenção])))</f>
        <v>936</v>
      </c>
      <c r="AI15" s="49" cm="1">
        <f t="array" ref="AI15">_xlfn.UNIQUE(_xlfn._xlws.FILTER(GERAL__2[Roçada semi mecanizada Ano 2(R$)],('Detalhado por Intervenção'!$A15=GERAL__2[ID])*('Detalhado por Intervenção'!$C15=GERAL__2[Intervenção])*('Detalhado por Intervenção'!$D15=GERAL__2[Nº da Intervenção])))</f>
        <v>936</v>
      </c>
      <c r="AJ15" s="49" cm="1">
        <f t="array" ref="AJ15">_xlfn._xlws.FILTER(GERAL__2[Construção da Cerca],('Detalhado por Intervenção'!$A15=GERAL__2[ID])*('Detalhado por Intervenção'!$C15=GERAL__2[Intervenção])*('Detalhado por Intervenção'!$D15=GERAL__2[Nº da Intervenção]))</f>
        <v>0</v>
      </c>
      <c r="AK15" s="49" cm="1">
        <f t="array" ref="AK15">_xlfn.UNIQUE(_xlfn._xlws.FILTER(GERAL__2[Plantio],('Detalhado por Intervenção'!$A15=GERAL__2[ID])*('Detalhado por Intervenção'!$C15=GERAL__2[Intervenção])*('Detalhado por Intervenção'!$D15=GERAL__2[Nº da Intervenção])))</f>
        <v>105</v>
      </c>
      <c r="AL15" s="49" cm="1">
        <f t="array" ref="AL15">(_xlfn._xlws.FILTER(GERAL__2[Adubação de Cobertura],('Detalhado por Intervenção'!$A15=GERAL__2[ID])*('Detalhado por Intervenção'!$C15=GERAL__2[Intervenção])*('Detalhado por Intervenção'!$D15=GERAL__2[Nº da Intervenção])))</f>
        <v>429</v>
      </c>
      <c r="AM15" s="49" cm="1">
        <f t="array" ref="AM15">_xlfn.UNIQUE(_xlfn._xlws.FILTER(GERAL__2[Cosntrução de Aceiro],('Detalhado por Intervenção'!$A15=GERAL__2[ID])*('Detalhado por Intervenção'!$C15=GERAL__2[Intervenção])*('Detalhado por Intervenção'!$D15=GERAL__2[Nº da Intervenção])))</f>
        <v>0</v>
      </c>
      <c r="AN15" s="49" cm="1">
        <f t="array" ref="AN15">_xlfn.UNIQUE(_xlfn._xlws.FILTER(GERAL__2[Combate de Formigas],('Detalhado por Intervenção'!$A15=GERAL__2[ID])*('Detalhado por Intervenção'!$C15=GERAL__2[Intervenção])*('Detalhado por Intervenção'!$D15=GERAL__2[Nº da Intervenção])))</f>
        <v>156</v>
      </c>
      <c r="AO15" s="85"/>
      <c r="AP15" s="85" cm="1">
        <f t="array" ref="AP15">_xlfn.UNIQUE(_xlfn._xlws.FILTER(GERAL__2[Retirada de amostras de solo para análise],('Detalhado por Intervenção'!$A15=GERAL__2[ID])*('Detalhado por Intervenção'!$C15=GERAL__2[Intervenção])*('Detalhado por Intervenção'!$D15=GERAL__2[Nº da Intervenção])))</f>
        <v>50</v>
      </c>
      <c r="AQ15" s="49" cm="1">
        <f t="array" ref="AQ15">_xlfn.UNIQUE(_xlfn._xlws.FILTER(GERAL__2[Deslocamento Custo (R$)],('Detalhado por Intervenção'!$A15=GERAL__2[ID])*('Detalhado por Intervenção'!$C15=GERAL__2[Intervenção])*('Detalhado por Intervenção'!$D15=GERAL__2[Nº da Intervenção])))</f>
        <v>2250</v>
      </c>
      <c r="AR15" s="49" cm="1">
        <f t="array" ref="AR15">_xlfn.UNIQUE(_xlfn._xlws.FILTER(GERAL__2[Alimentação],('Detalhado por Intervenção'!$A15=GERAL__2[ID])*('Detalhado por Intervenção'!$C15=GERAL__2[Intervenção])*('Detalhado por Intervenção'!$D15=GERAL__2[Nº da Intervenção])))</f>
        <v>450</v>
      </c>
      <c r="AS15" s="68" cm="1">
        <f t="array" ref="AS15">_xlfn.UNIQUE(_xlfn._xlws.FILTER(GERAL__2[Gerente de operações],('Detalhado por Intervenção'!$A15=GERAL__2[ID])*('Detalhado por Intervenção'!$C15=GERAL__2[Intervenção])*('Detalhado por Intervenção'!$D15=GERAL__2[Nº da Intervenção])))</f>
        <v>483</v>
      </c>
      <c r="AT15" s="49" cm="1">
        <f t="array" ref="AT15">_xlfn.UNIQUE(_xlfn._xlws.FILTER(GERAL__2[Coordenador de campo],('Detalhado por Intervenção'!$A15=GERAL__2[ID])*('Detalhado por Intervenção'!$C15=GERAL__2[Intervenção])*('Detalhado por Intervenção'!$D15=GERAL__2[Nº da Intervenção])))</f>
        <v>339</v>
      </c>
      <c r="AU15" s="49" cm="1">
        <f t="array" ref="AU15">_xlfn.UNIQUE(_xlfn._xlws.FILTER(GERAL__2[Operador de campo],('Detalhado por Intervenção'!$A15=GERAL__2[ID])*('Detalhado por Intervenção'!$C15=GERAL__2[Intervenção])*('Detalhado por Intervenção'!$D15=GERAL__2[Nº da Intervenção])))</f>
        <v>600</v>
      </c>
      <c r="AV15" s="49">
        <f>'GERAL (2)'!BP14+'GERAL (2)'!BQ14</f>
        <v>0</v>
      </c>
      <c r="AW15" s="69">
        <f>SUMIFS(GERAL__2[VALOR FINAL], GERAL__2[ID], 'Detalhado por Intervenção'!$A15, GERAL__2[Intervenção], 'Detalhado por Intervenção'!$C15, GERAL__2[Nº da Intervenção], 'Detalhado por Intervenção'!$D15)</f>
        <v>12786.2</v>
      </c>
      <c r="AX15" s="50">
        <v>1996.8000000000002</v>
      </c>
      <c r="AY15" s="51">
        <v>12822.536000000002</v>
      </c>
      <c r="AZ15" s="86">
        <v>6589.44</v>
      </c>
      <c r="BA15" s="52" t="s">
        <v>337</v>
      </c>
      <c r="BB15" s="50"/>
      <c r="BC15" s="50"/>
      <c r="BD15" s="50" t="s">
        <v>338</v>
      </c>
    </row>
    <row r="16" spans="1:56" x14ac:dyDescent="0.35">
      <c r="A16" s="81" t="s">
        <v>21</v>
      </c>
      <c r="B16" s="82" t="s">
        <v>100</v>
      </c>
      <c r="C16" s="2" t="s">
        <v>29</v>
      </c>
      <c r="D16" s="1">
        <v>1</v>
      </c>
      <c r="E16" s="70" cm="1">
        <f t="array" ref="E16">_xlfn.UNIQUE(_xlfn._xlws.FILTER(GERAL__2[Tamanho da área (ha)],('Detalhado por Intervenção'!$A16=GERAL__2[ID])*('Detalhado por Intervenção'!$C16=GERAL__2[Intervenção])*('Detalhado por Intervenção'!$D16=GERAL__2[Nº da Intervenção])))</f>
        <v>2.77</v>
      </c>
      <c r="F16" s="70" t="str">
        <f>IFERROR(VLOOKUP(A16,Tabela1[], 4, FALSE), "Município não encontrado")</f>
        <v>Muniz Freire</v>
      </c>
      <c r="G16" s="70" t="str">
        <f>IFERROR(VLOOKUP(A16,Tabela1[], 6, FALSE), "Município não encontrado")</f>
        <v>Rio Itapemirim</v>
      </c>
      <c r="H16" s="70" t="s">
        <v>55</v>
      </c>
      <c r="I16" s="70">
        <f>IFERROR(VLOOKUP(A16,Tabela1[], 17, FALSE), "Lat não encontrada")</f>
        <v>-20.30983573</v>
      </c>
      <c r="J16" s="70">
        <f>IFERROR(VLOOKUP(A16,Tabela1[], 18, FALSE), "Long não encontrada")</f>
        <v>-41.440033819999996</v>
      </c>
      <c r="K16" s="88">
        <v>1600</v>
      </c>
      <c r="L16" s="89"/>
      <c r="M16" s="85">
        <v>3626.04</v>
      </c>
      <c r="N16" s="70">
        <v>41.55</v>
      </c>
      <c r="O16" s="70">
        <v>8</v>
      </c>
      <c r="P16" s="70">
        <v>560</v>
      </c>
      <c r="Q16" s="70">
        <v>22</v>
      </c>
      <c r="R16" s="70"/>
      <c r="S16" s="85">
        <v>12628.07</v>
      </c>
      <c r="T16" s="88" cm="1">
        <f t="array" ref="T16">_xlfn.UNIQUE(_xlfn._xlws.FILTER(GERAL__2[Deslocamento],('Detalhado por Intervenção'!$A16=GERAL__2[ID])*('Detalhado por Intervenção'!$C16=GERAL__2[Intervenção])*('Detalhado por Intervenção'!$D16=GERAL__2[Nº da Intervenção])))</f>
        <v>75</v>
      </c>
      <c r="U16" s="70" cm="1">
        <f t="array" ref="U16">_xlfn.UNIQUE(_xlfn._xlws.FILTER(GERAL__2[Quantidade de Parcelas],('Detalhado por Intervenção'!$A16=GERAL__2[ID])*('Detalhado por Intervenção'!$C16=GERAL__2[Intervenção])*('Detalhado por Intervenção'!$D16=GERAL__2[Nº da Intervenção])))</f>
        <v>4</v>
      </c>
      <c r="V16" s="70" cm="1">
        <f t="array" ref="V16">_xlfn.UNIQUE(_xlfn._xlws.FILTER(GERAL__2[Quantidade de Individuos],('Detalhado por Intervenção'!$A16=GERAL__2[ID])*('Detalhado por Intervenção'!$C16=GERAL__2[Intervenção])*('Detalhado por Intervenção'!$D16=GERAL__2[Nº da Intervenção])))</f>
        <v>9</v>
      </c>
      <c r="W16" s="70" cm="1">
        <f t="array" ref="W16">_xlfn.UNIQUE(_xlfn._xlws.FILTER(GERAL__2[Quantidade de Espécies],('Detalhado por Intervenção'!$A16=GERAL__2[ID])*('Detalhado por Intervenção'!$C16=GERAL__2[Intervenção])*('Detalhado por Intervenção'!$D16=GERAL__2[Nº da Intervenção])))</f>
        <v>3</v>
      </c>
      <c r="X16" s="89">
        <f>IFERROR(46.57/'Detalhado por Intervenção'!$U16,"")</f>
        <v>11.6425</v>
      </c>
      <c r="Y16" s="103" cm="1">
        <f t="array" ref="Y16">_xlfn.UNIQUE(_xlfn._xlws.FILTER(GERAL__2[Qtd Mudas Estimadas Intervenção],('Detalhado por Intervenção'!$A16=GERAL__2[ID])*('Detalhado por Intervenção'!$C16=GERAL__2[Intervenção])*('Detalhado por Intervenção'!$D16=GERAL__2[Nº da Intervenção])))</f>
        <v>623.25</v>
      </c>
      <c r="Z16" s="105" cm="1">
        <f t="array" ref="Z16">_xlfn.UNIQUE(_xlfn._xlws.FILTER(GERAL__2[Qtd Mudas Plantio],('Detalhado por Intervenção'!$A16=GERAL__2[ID])*('Detalhado por Intervenção'!$C16=GERAL__2[Intervenção])*('Detalhado por Intervenção'!$D16=GERAL__2[Nº da Intervenção])))</f>
        <v>976.75</v>
      </c>
      <c r="AA16" s="72" cm="1">
        <f t="array" ref="AA16">_xlfn.UNIQUE(_xlfn._xlws.FILTER(GERAL__2[Adubação Cobertura (R$)],('Detalhado por Intervenção'!$A16=GERAL__2[ID])*('Detalhado por Intervenção'!$C16=GERAL__2[Intervenção])*('Detalhado por Intervenção'!$D16=GERAL__2[Nº da Intervenção])))</f>
        <v>264.25799999999998</v>
      </c>
      <c r="AB16" s="71" cm="1">
        <f t="array" ref="AB16">_xlfn.UNIQUE(_xlfn._xlws.FILTER(GERAL__2[Adubação plantio (R$)],('Detalhado por Intervenção'!$A16=GERAL__2[ID])*('Detalhado por Intervenção'!$C16=GERAL__2[Intervenção])*('Detalhado por Intervenção'!$D16=GERAL__2[Nº da Intervenção])))</f>
        <v>1382.4</v>
      </c>
      <c r="AC16" s="71" cm="1">
        <f t="array" ref="AC16">_xlfn.UNIQUE(_xlfn._xlws.FILTER(GERAL__2[Custo de Mudas(R$)],('Detalhado por Intervenção'!$A16=GERAL__2[ID])*('Detalhado por Intervenção'!$C16=GERAL__2[Intervenção])*('Detalhado por Intervenção'!$D16=GERAL__2[Nº da Intervenção])))</f>
        <v>3418.625</v>
      </c>
      <c r="AD16" s="71" cm="1">
        <f t="array" ref="AD16">_xlfn.UNIQUE(_xlfn._xlws.FILTER(GERAL__2[Semente (R$)],('Detalhado por Intervenção'!$A16=GERAL__2[ID])*('Detalhado por Intervenção'!$C16=GERAL__2[Intervenção])*('Detalhado por Intervenção'!$D16=GERAL__2[Nº da Intervenção])))</f>
        <v>0</v>
      </c>
      <c r="AE16" s="71" cm="1">
        <f t="array" ref="AE16">_xlfn.UNIQUE(_xlfn._xlws.FILTER(GERAL__2[Controle de Formigas (R$)],('Detalhado por Intervenção'!$A16=GERAL__2[ID])*('Detalhado por Intervenção'!$C16=GERAL__2[Intervenção])*('Detalhado por Intervenção'!$D16=GERAL__2[Nº da Intervenção])))</f>
        <v>196.11599999999999</v>
      </c>
      <c r="AF16" s="85" cm="1">
        <f t="array" ref="AF16">_xlfn.UNIQUE(_xlfn._xlws.FILTER(GERAL__2[Coroamento manual ano 1 (R$)],('Detalhado por Intervenção'!$A16=GERAL__2[ID])*('Detalhado por Intervenção'!$C16=GERAL__2[Intervenção])*('Detalhado por Intervenção'!$D16=GERAL__2[Nº da Intervenção])))</f>
        <v>623.25</v>
      </c>
      <c r="AG16" s="71" cm="1">
        <f t="array" ref="AG16">_xlfn.UNIQUE(_xlfn._xlws.FILTER(GERAL__2[Coroamento manual ano 2 (R$)],('Detalhado por Intervenção'!$A16=GERAL__2[ID])*('Detalhado por Intervenção'!$C16=GERAL__2[Intervenção])*('Detalhado por Intervenção'!$D16=GERAL__2[Nº da Intervenção])))</f>
        <v>1600</v>
      </c>
      <c r="AH16" s="71" cm="1">
        <f t="array" ref="AH16">_xlfn.UNIQUE(_xlfn._xlws.FILTER(GERAL__2[Roçada semi mecanizada Ano 1(R$)],('Detalhado por Intervenção'!$A16=GERAL__2[ID])*('Detalhado por Intervenção'!$C16=GERAL__2[Intervenção])*('Detalhado por Intervenção'!$D16=GERAL__2[Nº da Intervenção])))</f>
        <v>1662</v>
      </c>
      <c r="AI16" s="71" cm="1">
        <f t="array" ref="AI16">_xlfn.UNIQUE(_xlfn._xlws.FILTER(GERAL__2[Roçada semi mecanizada Ano 2(R$)],('Detalhado por Intervenção'!$A16=GERAL__2[ID])*('Detalhado por Intervenção'!$C16=GERAL__2[Intervenção])*('Detalhado por Intervenção'!$D16=GERAL__2[Nº da Intervenção])))</f>
        <v>1662</v>
      </c>
      <c r="AJ16" s="71" cm="1">
        <f t="array" ref="AJ16">_xlfn._xlws.FILTER(GERAL__2[Construção da Cerca],('Detalhado por Intervenção'!$A16=GERAL__2[ID])*('Detalhado por Intervenção'!$C16=GERAL__2[Intervenção])*('Detalhado por Intervenção'!$D16=GERAL__2[Nº da Intervenção]))</f>
        <v>0</v>
      </c>
      <c r="AK16" s="71" cm="1">
        <f t="array" ref="AK16">_xlfn.UNIQUE(_xlfn._xlws.FILTER(GERAL__2[Plantio],('Detalhado por Intervenção'!$A16=GERAL__2[ID])*('Detalhado por Intervenção'!$C16=GERAL__2[Intervenção])*('Detalhado por Intervenção'!$D16=GERAL__2[Nº da Intervenção])))</f>
        <v>2441.875</v>
      </c>
      <c r="AL16" s="71" cm="1">
        <f t="array" ref="AL16">(_xlfn._xlws.FILTER(GERAL__2[Adubação de Cobertura],('Detalhado por Intervenção'!$A16=GERAL__2[ID])*('Detalhado por Intervenção'!$C16=GERAL__2[Intervenção])*('Detalhado por Intervenção'!$D16=GERAL__2[Nº da Intervenção])))</f>
        <v>311.625</v>
      </c>
      <c r="AM16" s="71" cm="1">
        <f t="array" ref="AM16">_xlfn.UNIQUE(_xlfn._xlws.FILTER(GERAL__2[Cosntrução de Aceiro],('Detalhado por Intervenção'!$A16=GERAL__2[ID])*('Detalhado por Intervenção'!$C16=GERAL__2[Intervenção])*('Detalhado por Intervenção'!$D16=GERAL__2[Nº da Intervenção])))</f>
        <v>0</v>
      </c>
      <c r="AN16" s="71" cm="1">
        <f t="array" ref="AN16">_xlfn.UNIQUE(_xlfn._xlws.FILTER(GERAL__2[Combate de Formigas],('Detalhado por Intervenção'!$A16=GERAL__2[ID])*('Detalhado por Intervenção'!$C16=GERAL__2[Intervenção])*('Detalhado por Intervenção'!$D16=GERAL__2[Nº da Intervenção])))</f>
        <v>277</v>
      </c>
      <c r="AO16" s="85"/>
      <c r="AP16" s="85" cm="1">
        <f t="array" ref="AP16">_xlfn.UNIQUE(_xlfn._xlws.FILTER(GERAL__2[Retirada de amostras de solo para análise],('Detalhado por Intervenção'!$A16=GERAL__2[ID])*('Detalhado por Intervenção'!$C16=GERAL__2[Intervenção])*('Detalhado por Intervenção'!$D16=GERAL__2[Nº da Intervenção])))</f>
        <v>50</v>
      </c>
      <c r="AQ16" s="71" cm="1">
        <f t="array" ref="AQ16">_xlfn.UNIQUE(_xlfn._xlws.FILTER(GERAL__2[Deslocamento Custo (R$)],('Detalhado por Intervenção'!$A16=GERAL__2[ID])*('Detalhado por Intervenção'!$C16=GERAL__2[Intervenção])*('Detalhado por Intervenção'!$D16=GERAL__2[Nº da Intervenção])))</f>
        <v>2250</v>
      </c>
      <c r="AR16" s="71" cm="1">
        <f t="array" ref="AR16">_xlfn.UNIQUE(_xlfn._xlws.FILTER(GERAL__2[Alimentação],('Detalhado por Intervenção'!$A16=GERAL__2[ID])*('Detalhado por Intervenção'!$C16=GERAL__2[Intervenção])*('Detalhado por Intervenção'!$D16=GERAL__2[Nº da Intervenção])))</f>
        <v>450</v>
      </c>
      <c r="AS16" s="73" cm="1">
        <f t="array" ref="AS16">_xlfn.UNIQUE(_xlfn._xlws.FILTER(GERAL__2[Gerente de operações],('Detalhado por Intervenção'!$A16=GERAL__2[ID])*('Detalhado por Intervenção'!$C16=GERAL__2[Intervenção])*('Detalhado por Intervenção'!$D16=GERAL__2[Nº da Intervenção])))</f>
        <v>483</v>
      </c>
      <c r="AT16" s="71" cm="1">
        <f t="array" ref="AT16">_xlfn.UNIQUE(_xlfn._xlws.FILTER(GERAL__2[Coordenador de campo],('Detalhado por Intervenção'!$A16=GERAL__2[ID])*('Detalhado por Intervenção'!$C16=GERAL__2[Intervenção])*('Detalhado por Intervenção'!$D16=GERAL__2[Nº da Intervenção])))</f>
        <v>339</v>
      </c>
      <c r="AU16" s="71" cm="1">
        <f t="array" ref="AU16">_xlfn.UNIQUE(_xlfn._xlws.FILTER(GERAL__2[Operador de campo],('Detalhado por Intervenção'!$A16=GERAL__2[ID])*('Detalhado por Intervenção'!$C16=GERAL__2[Intervenção])*('Detalhado por Intervenção'!$D16=GERAL__2[Nº da Intervenção])))</f>
        <v>600</v>
      </c>
      <c r="AV16" s="71">
        <f>'GERAL (2)'!BP15+'GERAL (2)'!BQ15</f>
        <v>556.79999999999995</v>
      </c>
      <c r="AW16" s="74">
        <f>SUMIFS(GERAL__2[VALOR FINAL], GERAL__2[ID], 'Detalhado por Intervenção'!$A16, GERAL__2[Intervenção], 'Detalhado por Intervenção'!$C16, GERAL__2[Nº da Intervenção], 'Detalhado por Intervenção'!$D16)</f>
        <v>23152.269</v>
      </c>
      <c r="AX16" s="53">
        <v>3545.6000000000004</v>
      </c>
      <c r="AY16" s="54">
        <v>23968.024999999994</v>
      </c>
      <c r="AZ16" s="86">
        <v>11700.48</v>
      </c>
      <c r="BA16" s="55" t="s">
        <v>339</v>
      </c>
      <c r="BB16" s="53"/>
      <c r="BC16" s="53"/>
      <c r="BD16" s="53"/>
    </row>
    <row r="17" spans="1:56" x14ac:dyDescent="0.35">
      <c r="A17" s="81" t="s">
        <v>22</v>
      </c>
      <c r="B17" s="82" t="s">
        <v>105</v>
      </c>
      <c r="C17" s="2" t="s">
        <v>29</v>
      </c>
      <c r="D17" s="2">
        <v>1</v>
      </c>
      <c r="E17" s="70" cm="1">
        <f t="array" ref="E17">_xlfn.UNIQUE(_xlfn._xlws.FILTER(GERAL__2[Tamanho da área (ha)],('Detalhado por Intervenção'!$A17=GERAL__2[ID])*('Detalhado por Intervenção'!$C17=GERAL__2[Intervenção])*('Detalhado por Intervenção'!$D17=GERAL__2[Nº da Intervenção])))</f>
        <v>0.216</v>
      </c>
      <c r="F17" s="70" t="str">
        <f>IFERROR(VLOOKUP(A17,Tabela1[], 4, FALSE), "Município não encontrado")</f>
        <v>Alegre</v>
      </c>
      <c r="G17" s="70" t="str">
        <f>IFERROR(VLOOKUP(A17,Tabela1[], 6, FALSE), "Município não encontrado")</f>
        <v>Rio Itapemirim</v>
      </c>
      <c r="H17" s="70" t="s">
        <v>55</v>
      </c>
      <c r="I17" s="70">
        <f>IFERROR(VLOOKUP(A17,Tabela1[], 17, FALSE), "Lat não encontrada")</f>
        <v>-20.61168533</v>
      </c>
      <c r="J17" s="70">
        <f>IFERROR(VLOOKUP(A17,Tabela1[], 18, FALSE), "Long não encontrada")</f>
        <v>-41.517515459999998</v>
      </c>
      <c r="K17" s="88">
        <v>69</v>
      </c>
      <c r="L17" s="89">
        <v>150.15700000000001</v>
      </c>
      <c r="M17" s="85">
        <v>150.55000000000001</v>
      </c>
      <c r="N17" s="70">
        <v>1.65</v>
      </c>
      <c r="O17" s="70">
        <v>0.34499999999999997</v>
      </c>
      <c r="P17" s="70">
        <v>24.15</v>
      </c>
      <c r="Q17" s="70"/>
      <c r="R17" s="70"/>
      <c r="S17" s="85">
        <v>1729.8</v>
      </c>
      <c r="T17" s="88" cm="1">
        <f t="array" ref="T17">_xlfn.UNIQUE(_xlfn._xlws.FILTER(GERAL__2[Deslocamento],('Detalhado por Intervenção'!$A17=GERAL__2[ID])*('Detalhado por Intervenção'!$C17=GERAL__2[Intervenção])*('Detalhado por Intervenção'!$D17=GERAL__2[Nº da Intervenção])))</f>
        <v>30</v>
      </c>
      <c r="U17" s="66" cm="1">
        <f t="array" ref="U17">_xlfn.UNIQUE(_xlfn._xlws.FILTER(GERAL__2[Quantidade de Parcelas],('Detalhado por Intervenção'!$A17=GERAL__2[ID])*('Detalhado por Intervenção'!$C17=GERAL__2[Intervenção])*('Detalhado por Intervenção'!$D17=GERAL__2[Nº da Intervenção])))</f>
        <v>2</v>
      </c>
      <c r="V17" s="66" cm="1">
        <f t="array" ref="V17">_xlfn.UNIQUE(_xlfn._xlws.FILTER(GERAL__2[Quantidade de Individuos],('Detalhado por Intervenção'!$A17=GERAL__2[ID])*('Detalhado por Intervenção'!$C17=GERAL__2[Intervenção])*('Detalhado por Intervenção'!$D17=GERAL__2[Nº da Intervenção])))</f>
        <v>11</v>
      </c>
      <c r="W17" s="66" cm="1">
        <f t="array" ref="W17">_xlfn.UNIQUE(_xlfn._xlws.FILTER(GERAL__2[Quantidade de Espécies],('Detalhado por Intervenção'!$A17=GERAL__2[ID])*('Detalhado por Intervenção'!$C17=GERAL__2[Intervenção])*('Detalhado por Intervenção'!$D17=GERAL__2[Nº da Intervenção])))</f>
        <v>7</v>
      </c>
      <c r="X17" s="89">
        <f>IFERROR(46.57/'Detalhado por Intervenção'!$U17,"")</f>
        <v>23.285</v>
      </c>
      <c r="Y17" s="103" cm="1">
        <f t="array" ref="Y17">_xlfn.UNIQUE(_xlfn._xlws.FILTER(GERAL__2[Qtd Mudas Estimadas Intervenção],('Detalhado por Intervenção'!$A17=GERAL__2[ID])*('Detalhado por Intervenção'!$C17=GERAL__2[Intervenção])*('Detalhado por Intervenção'!$D17=GERAL__2[Nº da Intervenção])))</f>
        <v>118.8</v>
      </c>
      <c r="Z17" s="104" cm="1">
        <f t="array" ref="Z17">_xlfn.UNIQUE(_xlfn._xlws.FILTER(GERAL__2[Qtd Mudas Plantio],('Detalhado por Intervenção'!$A17=GERAL__2[ID])*('Detalhado por Intervenção'!$C17=GERAL__2[Intervenção])*('Detalhado por Intervenção'!$D17=GERAL__2[Nº da Intervenção])))</f>
        <v>12.200000000000003</v>
      </c>
      <c r="AA17" s="75" cm="1">
        <f t="array" ref="AA17">_xlfn.UNIQUE(_xlfn._xlws.FILTER(GERAL__2[Adubação Cobertura (R$)],('Detalhado por Intervenção'!$A17=GERAL__2[ID])*('Detalhado por Intervenção'!$C17=GERAL__2[Intervenção])*('Detalhado por Intervenção'!$D17=GERAL__2[Nº da Intervenção])))</f>
        <v>50.371199999999995</v>
      </c>
      <c r="AB17" s="49" cm="1">
        <f t="array" ref="AB17">_xlfn.UNIQUE(_xlfn._xlws.FILTER(GERAL__2[Adubação plantio (R$)],('Detalhado por Intervenção'!$A17=GERAL__2[ID])*('Detalhado por Intervenção'!$C17=GERAL__2[Intervenção])*('Detalhado por Intervenção'!$D17=GERAL__2[Nº da Intervenção])))</f>
        <v>113.184</v>
      </c>
      <c r="AC17" s="49" cm="1">
        <f t="array" ref="AC17">_xlfn.UNIQUE(_xlfn._xlws.FILTER(GERAL__2[Custo de Mudas(R$)],('Detalhado por Intervenção'!$A17=GERAL__2[ID])*('Detalhado por Intervenção'!$C17=GERAL__2[Intervenção])*('Detalhado por Intervenção'!$D17=GERAL__2[Nº da Intervenção])))</f>
        <v>42.70000000000001</v>
      </c>
      <c r="AD17" s="71" cm="1">
        <f t="array" ref="AD17">_xlfn.UNIQUE(_xlfn._xlws.FILTER(GERAL__2[Semente (R$)],('Detalhado por Intervenção'!$A17=GERAL__2[ID])*('Detalhado por Intervenção'!$C17=GERAL__2[Intervenção])*('Detalhado por Intervenção'!$D17=GERAL__2[Nº da Intervenção])))</f>
        <v>0</v>
      </c>
      <c r="AE17" s="71" cm="1">
        <f t="array" ref="AE17">_xlfn.UNIQUE(_xlfn._xlws.FILTER(GERAL__2[Controle de Formigas (R$)],('Detalhado por Intervenção'!$A17=GERAL__2[ID])*('Detalhado por Intervenção'!$C17=GERAL__2[Intervenção])*('Detalhado por Intervenção'!$D17=GERAL__2[Nº da Intervenção])))</f>
        <v>15.2928</v>
      </c>
      <c r="AF17" s="85" cm="1">
        <f t="array" ref="AF17">_xlfn.UNIQUE(_xlfn._xlws.FILTER(GERAL__2[Coroamento manual ano 1 (R$)],('Detalhado por Intervenção'!$A17=GERAL__2[ID])*('Detalhado por Intervenção'!$C17=GERAL__2[Intervenção])*('Detalhado por Intervenção'!$D17=GERAL__2[Nº da Intervenção])))</f>
        <v>118.8</v>
      </c>
      <c r="AG17" s="49" cm="1">
        <f t="array" ref="AG17">_xlfn.UNIQUE(_xlfn._xlws.FILTER(GERAL__2[Coroamento manual ano 2 (R$)],('Detalhado por Intervenção'!$A17=GERAL__2[ID])*('Detalhado por Intervenção'!$C17=GERAL__2[Intervenção])*('Detalhado por Intervenção'!$D17=GERAL__2[Nº da Intervenção])))</f>
        <v>131</v>
      </c>
      <c r="AH17" s="49" cm="1">
        <f t="array" ref="AH17">_xlfn.UNIQUE(_xlfn._xlws.FILTER(GERAL__2[Roçada semi mecanizada Ano 1(R$)],('Detalhado por Intervenção'!$A17=GERAL__2[ID])*('Detalhado por Intervenção'!$C17=GERAL__2[Intervenção])*('Detalhado por Intervenção'!$D17=GERAL__2[Nº da Intervenção])))</f>
        <v>129.6</v>
      </c>
      <c r="AI17" s="49" cm="1">
        <f t="array" ref="AI17">_xlfn.UNIQUE(_xlfn._xlws.FILTER(GERAL__2[Roçada semi mecanizada Ano 2(R$)],('Detalhado por Intervenção'!$A17=GERAL__2[ID])*('Detalhado por Intervenção'!$C17=GERAL__2[Intervenção])*('Detalhado por Intervenção'!$D17=GERAL__2[Nº da Intervenção])))</f>
        <v>129.6</v>
      </c>
      <c r="AJ17" s="49" cm="1">
        <f t="array" ref="AJ17">_xlfn._xlws.FILTER(GERAL__2[Construção da Cerca],('Detalhado por Intervenção'!$A17=GERAL__2[ID])*('Detalhado por Intervenção'!$C17=GERAL__2[Intervenção])*('Detalhado por Intervenção'!$D17=GERAL__2[Nº da Intervenção]))</f>
        <v>0</v>
      </c>
      <c r="AK17" s="49" cm="1">
        <f t="array" ref="AK17">_xlfn.UNIQUE(_xlfn._xlws.FILTER(GERAL__2[Plantio],('Detalhado por Intervenção'!$A17=GERAL__2[ID])*('Detalhado por Intervenção'!$C17=GERAL__2[Intervenção])*('Detalhado por Intervenção'!$D17=GERAL__2[Nº da Intervenção])))</f>
        <v>30.500000000000007</v>
      </c>
      <c r="AL17" s="49" cm="1">
        <f t="array" ref="AL17">(_xlfn._xlws.FILTER(GERAL__2[Adubação de Cobertura],('Detalhado por Intervenção'!$A17=GERAL__2[ID])*('Detalhado por Intervenção'!$C17=GERAL__2[Intervenção])*('Detalhado por Intervenção'!$D17=GERAL__2[Nº da Intervenção])))</f>
        <v>59.4</v>
      </c>
      <c r="AM17" s="49" cm="1">
        <f t="array" ref="AM17">_xlfn.UNIQUE(_xlfn._xlws.FILTER(GERAL__2[Cosntrução de Aceiro],('Detalhado por Intervenção'!$A17=GERAL__2[ID])*('Detalhado por Intervenção'!$C17=GERAL__2[Intervenção])*('Detalhado por Intervenção'!$D17=GERAL__2[Nº da Intervenção])))</f>
        <v>0</v>
      </c>
      <c r="AN17" s="49" cm="1">
        <f t="array" ref="AN17">_xlfn.UNIQUE(_xlfn._xlws.FILTER(GERAL__2[Combate de Formigas],('Detalhado por Intervenção'!$A17=GERAL__2[ID])*('Detalhado por Intervenção'!$C17=GERAL__2[Intervenção])*('Detalhado por Intervenção'!$D17=GERAL__2[Nº da Intervenção])))</f>
        <v>21.6</v>
      </c>
      <c r="AO17" s="85"/>
      <c r="AP17" s="85" cm="1">
        <f t="array" ref="AP17">_xlfn.UNIQUE(_xlfn._xlws.FILTER(GERAL__2[Retirada de amostras de solo para análise],('Detalhado por Intervenção'!$A17=GERAL__2[ID])*('Detalhado por Intervenção'!$C17=GERAL__2[Intervenção])*('Detalhado por Intervenção'!$D17=GERAL__2[Nº da Intervenção])))</f>
        <v>50</v>
      </c>
      <c r="AQ17" s="49" cm="1">
        <f t="array" ref="AQ17">_xlfn.UNIQUE(_xlfn._xlws.FILTER(GERAL__2[Deslocamento Custo (R$)],('Detalhado por Intervenção'!$A17=GERAL__2[ID])*('Detalhado por Intervenção'!$C17=GERAL__2[Intervenção])*('Detalhado por Intervenção'!$D17=GERAL__2[Nº da Intervenção])))</f>
        <v>900</v>
      </c>
      <c r="AR17" s="49" cm="1">
        <f t="array" ref="AR17">_xlfn.UNIQUE(_xlfn._xlws.FILTER(GERAL__2[Alimentação],('Detalhado por Intervenção'!$A17=GERAL__2[ID])*('Detalhado por Intervenção'!$C17=GERAL__2[Intervenção])*('Detalhado por Intervenção'!$D17=GERAL__2[Nº da Intervenção])))</f>
        <v>450</v>
      </c>
      <c r="AS17" s="68" cm="1">
        <f t="array" ref="AS17">_xlfn.UNIQUE(_xlfn._xlws.FILTER(GERAL__2[Gerente de operações],('Detalhado por Intervenção'!$A17=GERAL__2[ID])*('Detalhado por Intervenção'!$C17=GERAL__2[Intervenção])*('Detalhado por Intervenção'!$D17=GERAL__2[Nº da Intervenção])))</f>
        <v>483</v>
      </c>
      <c r="AT17" s="49" cm="1">
        <f t="array" ref="AT17">_xlfn.UNIQUE(_xlfn._xlws.FILTER(GERAL__2[Coordenador de campo],('Detalhado por Intervenção'!$A17=GERAL__2[ID])*('Detalhado por Intervenção'!$C17=GERAL__2[Intervenção])*('Detalhado por Intervenção'!$D17=GERAL__2[Nº da Intervenção])))</f>
        <v>339</v>
      </c>
      <c r="AU17" s="49" cm="1">
        <f t="array" ref="AU17">_xlfn.UNIQUE(_xlfn._xlws.FILTER(GERAL__2[Operador de campo],('Detalhado por Intervenção'!$A17=GERAL__2[ID])*('Detalhado por Intervenção'!$C17=GERAL__2[Intervenção])*('Detalhado por Intervenção'!$D17=GERAL__2[Nº da Intervenção])))</f>
        <v>600</v>
      </c>
      <c r="AV17" s="49">
        <f>'GERAL (2)'!BP16+'GERAL (2)'!BQ16</f>
        <v>5827.84</v>
      </c>
      <c r="AW17" s="69">
        <f>SUMIFS(GERAL__2[VALOR FINAL], GERAL__2[ID], 'Detalhado por Intervenção'!$A17, GERAL__2[Intervenção], 'Detalhado por Intervenção'!$C17, GERAL__2[Nº da Intervenção], 'Detalhado por Intervenção'!$D17)</f>
        <v>4064.944</v>
      </c>
      <c r="AX17" s="50">
        <v>145.92000000000002</v>
      </c>
      <c r="AY17" s="51">
        <v>5550.1452000000008</v>
      </c>
      <c r="AZ17" s="86">
        <v>481.536</v>
      </c>
      <c r="BA17" s="52" t="s">
        <v>340</v>
      </c>
      <c r="BB17" s="50"/>
      <c r="BC17" s="50"/>
      <c r="BD17" s="50"/>
    </row>
    <row r="18" spans="1:56" x14ac:dyDescent="0.35">
      <c r="A18" s="81" t="s">
        <v>22</v>
      </c>
      <c r="B18" s="82" t="s">
        <v>105</v>
      </c>
      <c r="C18" s="2" t="s">
        <v>29</v>
      </c>
      <c r="D18" s="2">
        <v>4</v>
      </c>
      <c r="E18" s="70" cm="1">
        <f t="array" ref="E18">_xlfn.UNIQUE(_xlfn._xlws.FILTER(GERAL__2[Tamanho da área (ha)],('Detalhado por Intervenção'!$A18=GERAL__2[ID])*('Detalhado por Intervenção'!$C18=GERAL__2[Intervenção])*('Detalhado por Intervenção'!$D18=GERAL__2[Nº da Intervenção])))</f>
        <v>0.153</v>
      </c>
      <c r="F18" s="70" t="str">
        <f>IFERROR(VLOOKUP(A18,Tabela1[], 4, FALSE), "Município não encontrado")</f>
        <v>Alegre</v>
      </c>
      <c r="G18" s="70" t="str">
        <f>IFERROR(VLOOKUP(A18,Tabela1[], 6, FALSE), "Município não encontrado")</f>
        <v>Rio Itapemirim</v>
      </c>
      <c r="H18" s="70" t="s">
        <v>55</v>
      </c>
      <c r="I18" s="70">
        <f>IFERROR(VLOOKUP(A18,Tabela1[], 17, FALSE), "Lat não encontrada")</f>
        <v>-20.61168533</v>
      </c>
      <c r="J18" s="70">
        <f>IFERROR(VLOOKUP(A18,Tabela1[], 18, FALSE), "Long não encontrada")</f>
        <v>-41.517515459999998</v>
      </c>
      <c r="K18" s="88">
        <v>112</v>
      </c>
      <c r="L18" s="89">
        <v>94.504999999999995</v>
      </c>
      <c r="M18" s="85">
        <v>246.36</v>
      </c>
      <c r="N18" s="70">
        <v>2.7</v>
      </c>
      <c r="O18" s="70">
        <v>0.56000000000000005</v>
      </c>
      <c r="P18" s="70">
        <v>39.200000000000003</v>
      </c>
      <c r="Q18" s="70"/>
      <c r="R18" s="70"/>
      <c r="S18" s="85">
        <v>1477.69</v>
      </c>
      <c r="T18" s="88" cm="1">
        <f t="array" ref="T18">_xlfn.UNIQUE(_xlfn._xlws.FILTER(GERAL__2[Deslocamento],('Detalhado por Intervenção'!$A18=GERAL__2[ID])*('Detalhado por Intervenção'!$C18=GERAL__2[Intervenção])*('Detalhado por Intervenção'!$D18=GERAL__2[Nº da Intervenção])))</f>
        <v>30</v>
      </c>
      <c r="U18" s="70" cm="1">
        <f t="array" ref="U18">_xlfn.UNIQUE(_xlfn._xlws.FILTER(GERAL__2[Quantidade de Parcelas],('Detalhado por Intervenção'!$A18=GERAL__2[ID])*('Detalhado por Intervenção'!$C18=GERAL__2[Intervenção])*('Detalhado por Intervenção'!$D18=GERAL__2[Nº da Intervenção])))</f>
        <v>2</v>
      </c>
      <c r="V18" s="70" cm="1">
        <f t="array" ref="V18">_xlfn.UNIQUE(_xlfn._xlws.FILTER(GERAL__2[Quantidade de Individuos],('Detalhado por Intervenção'!$A18=GERAL__2[ID])*('Detalhado por Intervenção'!$C18=GERAL__2[Intervenção])*('Detalhado por Intervenção'!$D18=GERAL__2[Nº da Intervenção])))</f>
        <v>4</v>
      </c>
      <c r="W18" s="70" cm="1">
        <f t="array" ref="W18">_xlfn.UNIQUE(_xlfn._xlws.FILTER(GERAL__2[Quantidade de Espécies],('Detalhado por Intervenção'!$A18=GERAL__2[ID])*('Detalhado por Intervenção'!$C18=GERAL__2[Intervenção])*('Detalhado por Intervenção'!$D18=GERAL__2[Nº da Intervenção])))</f>
        <v>2</v>
      </c>
      <c r="X18" s="89">
        <f>IFERROR(46.57/'Detalhado por Intervenção'!$U18,"")</f>
        <v>23.285</v>
      </c>
      <c r="Y18" s="103" cm="1">
        <f t="array" ref="Y18">_xlfn.UNIQUE(_xlfn._xlws.FILTER(GERAL__2[Qtd Mudas Estimadas Intervenção],('Detalhado por Intervenção'!$A18=GERAL__2[ID])*('Detalhado por Intervenção'!$C18=GERAL__2[Intervenção])*('Detalhado por Intervenção'!$D18=GERAL__2[Nº da Intervenção])))</f>
        <v>30.599999999999998</v>
      </c>
      <c r="Z18" s="105" cm="1">
        <f t="array" ref="Z18">_xlfn.UNIQUE(_xlfn._xlws.FILTER(GERAL__2[Qtd Mudas Plantio],('Detalhado por Intervenção'!$A18=GERAL__2[ID])*('Detalhado por Intervenção'!$C18=GERAL__2[Intervenção])*('Detalhado por Intervenção'!$D18=GERAL__2[Nº da Intervenção])))</f>
        <v>44.400000000000006</v>
      </c>
      <c r="AA18" s="72" cm="1">
        <f t="array" ref="AA18">_xlfn.UNIQUE(_xlfn._xlws.FILTER(GERAL__2[Adubação Cobertura (R$)],('Detalhado por Intervenção'!$A18=GERAL__2[ID])*('Detalhado por Intervenção'!$C18=GERAL__2[Intervenção])*('Detalhado por Intervenção'!$D18=GERAL__2[Nº da Intervenção])))</f>
        <v>12.974399999999999</v>
      </c>
      <c r="AB18" s="71" cm="1">
        <f t="array" ref="AB18">_xlfn.UNIQUE(_xlfn._xlws.FILTER(GERAL__2[Adubação plantio (R$)],('Detalhado por Intervenção'!$A18=GERAL__2[ID])*('Detalhado por Intervenção'!$C18=GERAL__2[Intervenção])*('Detalhado por Intervenção'!$D18=GERAL__2[Nº da Intervenção])))</f>
        <v>64.8</v>
      </c>
      <c r="AC18" s="71" cm="1">
        <f t="array" ref="AC18">_xlfn.UNIQUE(_xlfn._xlws.FILTER(GERAL__2[Custo de Mudas(R$)],('Detalhado por Intervenção'!$A18=GERAL__2[ID])*('Detalhado por Intervenção'!$C18=GERAL__2[Intervenção])*('Detalhado por Intervenção'!$D18=GERAL__2[Nº da Intervenção])))</f>
        <v>155.40000000000003</v>
      </c>
      <c r="AD18" s="71" cm="1">
        <f t="array" ref="AD18">_xlfn.UNIQUE(_xlfn._xlws.FILTER(GERAL__2[Semente (R$)],('Detalhado por Intervenção'!$A18=GERAL__2[ID])*('Detalhado por Intervenção'!$C18=GERAL__2[Intervenção])*('Detalhado por Intervenção'!$D18=GERAL__2[Nº da Intervenção])))</f>
        <v>0</v>
      </c>
      <c r="AE18" s="71" cm="1">
        <f t="array" ref="AE18">_xlfn.UNIQUE(_xlfn._xlws.FILTER(GERAL__2[Controle de Formigas (R$)],('Detalhado por Intervenção'!$A18=GERAL__2[ID])*('Detalhado por Intervenção'!$C18=GERAL__2[Intervenção])*('Detalhado por Intervenção'!$D18=GERAL__2[Nº da Intervenção])))</f>
        <v>10.8324</v>
      </c>
      <c r="AF18" s="85" cm="1">
        <f t="array" ref="AF18">_xlfn.UNIQUE(_xlfn._xlws.FILTER(GERAL__2[Coroamento manual ano 1 (R$)],('Detalhado por Intervenção'!$A18=GERAL__2[ID])*('Detalhado por Intervenção'!$C18=GERAL__2[Intervenção])*('Detalhado por Intervenção'!$D18=GERAL__2[Nº da Intervenção])))</f>
        <v>30.599999999999998</v>
      </c>
      <c r="AG18" s="71" cm="1">
        <f t="array" ref="AG18">_xlfn.UNIQUE(_xlfn._xlws.FILTER(GERAL__2[Coroamento manual ano 2 (R$)],('Detalhado por Intervenção'!$A18=GERAL__2[ID])*('Detalhado por Intervenção'!$C18=GERAL__2[Intervenção])*('Detalhado por Intervenção'!$D18=GERAL__2[Nº da Intervenção])))</f>
        <v>75</v>
      </c>
      <c r="AH18" s="71" cm="1">
        <f t="array" ref="AH18">_xlfn.UNIQUE(_xlfn._xlws.FILTER(GERAL__2[Roçada semi mecanizada Ano 1(R$)],('Detalhado por Intervenção'!$A18=GERAL__2[ID])*('Detalhado por Intervenção'!$C18=GERAL__2[Intervenção])*('Detalhado por Intervenção'!$D18=GERAL__2[Nº da Intervenção])))</f>
        <v>91.8</v>
      </c>
      <c r="AI18" s="71" cm="1">
        <f t="array" ref="AI18">_xlfn.UNIQUE(_xlfn._xlws.FILTER(GERAL__2[Roçada semi mecanizada Ano 2(R$)],('Detalhado por Intervenção'!$A18=GERAL__2[ID])*('Detalhado por Intervenção'!$C18=GERAL__2[Intervenção])*('Detalhado por Intervenção'!$D18=GERAL__2[Nº da Intervenção])))</f>
        <v>91.8</v>
      </c>
      <c r="AJ18" s="71" cm="1">
        <f t="array" ref="AJ18">_xlfn._xlws.FILTER(GERAL__2[Construção da Cerca],('Detalhado por Intervenção'!$A18=GERAL__2[ID])*('Detalhado por Intervenção'!$C18=GERAL__2[Intervenção])*('Detalhado por Intervenção'!$D18=GERAL__2[Nº da Intervenção]))</f>
        <v>233.0592</v>
      </c>
      <c r="AK18" s="71" cm="1">
        <f t="array" ref="AK18">_xlfn.UNIQUE(_xlfn._xlws.FILTER(GERAL__2[Plantio],('Detalhado por Intervenção'!$A18=GERAL__2[ID])*('Detalhado por Intervenção'!$C18=GERAL__2[Intervenção])*('Detalhado por Intervenção'!$D18=GERAL__2[Nº da Intervenção])))</f>
        <v>111.00000000000001</v>
      </c>
      <c r="AL18" s="71" cm="1">
        <f t="array" ref="AL18">(_xlfn._xlws.FILTER(GERAL__2[Adubação de Cobertura],('Detalhado por Intervenção'!$A18=GERAL__2[ID])*('Detalhado por Intervenção'!$C18=GERAL__2[Intervenção])*('Detalhado por Intervenção'!$D18=GERAL__2[Nº da Intervenção])))</f>
        <v>15.299999999999999</v>
      </c>
      <c r="AM18" s="71" cm="1">
        <f t="array" ref="AM18">_xlfn.UNIQUE(_xlfn._xlws.FILTER(GERAL__2[Cosntrução de Aceiro],('Detalhado por Intervenção'!$A18=GERAL__2[ID])*('Detalhado por Intervenção'!$C18=GERAL__2[Intervenção])*('Detalhado por Intervenção'!$D18=GERAL__2[Nº da Intervenção])))</f>
        <v>0</v>
      </c>
      <c r="AN18" s="71" cm="1">
        <f t="array" ref="AN18">_xlfn.UNIQUE(_xlfn._xlws.FILTER(GERAL__2[Combate de Formigas],('Detalhado por Intervenção'!$A18=GERAL__2[ID])*('Detalhado por Intervenção'!$C18=GERAL__2[Intervenção])*('Detalhado por Intervenção'!$D18=GERAL__2[Nº da Intervenção])))</f>
        <v>15.299999999999999</v>
      </c>
      <c r="AO18" s="85"/>
      <c r="AP18" s="85" cm="1">
        <f t="array" ref="AP18">_xlfn.UNIQUE(_xlfn._xlws.FILTER(GERAL__2[Retirada de amostras de solo para análise],('Detalhado por Intervenção'!$A18=GERAL__2[ID])*('Detalhado por Intervenção'!$C18=GERAL__2[Intervenção])*('Detalhado por Intervenção'!$D18=GERAL__2[Nº da Intervenção])))</f>
        <v>50</v>
      </c>
      <c r="AQ18" s="71" cm="1">
        <f t="array" ref="AQ18">_xlfn.UNIQUE(_xlfn._xlws.FILTER(GERAL__2[Deslocamento Custo (R$)],('Detalhado por Intervenção'!$A18=GERAL__2[ID])*('Detalhado por Intervenção'!$C18=GERAL__2[Intervenção])*('Detalhado por Intervenção'!$D18=GERAL__2[Nº da Intervenção])))</f>
        <v>900</v>
      </c>
      <c r="AR18" s="71" cm="1">
        <f t="array" ref="AR18">_xlfn.UNIQUE(_xlfn._xlws.FILTER(GERAL__2[Alimentação],('Detalhado por Intervenção'!$A18=GERAL__2[ID])*('Detalhado por Intervenção'!$C18=GERAL__2[Intervenção])*('Detalhado por Intervenção'!$D18=GERAL__2[Nº da Intervenção])))</f>
        <v>450</v>
      </c>
      <c r="AS18" s="73" cm="1">
        <f t="array" ref="AS18">_xlfn.UNIQUE(_xlfn._xlws.FILTER(GERAL__2[Gerente de operações],('Detalhado por Intervenção'!$A18=GERAL__2[ID])*('Detalhado por Intervenção'!$C18=GERAL__2[Intervenção])*('Detalhado por Intervenção'!$D18=GERAL__2[Nº da Intervenção])))</f>
        <v>483</v>
      </c>
      <c r="AT18" s="71" cm="1">
        <f t="array" ref="AT18">_xlfn.UNIQUE(_xlfn._xlws.FILTER(GERAL__2[Coordenador de campo],('Detalhado por Intervenção'!$A18=GERAL__2[ID])*('Detalhado por Intervenção'!$C18=GERAL__2[Intervenção])*('Detalhado por Intervenção'!$D18=GERAL__2[Nº da Intervenção])))</f>
        <v>339</v>
      </c>
      <c r="AU18" s="71" cm="1">
        <f t="array" ref="AU18">_xlfn.UNIQUE(_xlfn._xlws.FILTER(GERAL__2[Operador de campo],('Detalhado por Intervenção'!$A18=GERAL__2[ID])*('Detalhado por Intervenção'!$C18=GERAL__2[Intervenção])*('Detalhado por Intervenção'!$D18=GERAL__2[Nº da Intervenção])))</f>
        <v>600</v>
      </c>
      <c r="AV18" s="71">
        <f>'GERAL (2)'!BP17+'GERAL (2)'!BQ17</f>
        <v>0</v>
      </c>
      <c r="AW18" s="74">
        <f>SUMIFS(GERAL__2[VALOR FINAL], GERAL__2[ID], 'Detalhado por Intervenção'!$A18, GERAL__2[Intervenção], 'Detalhado por Intervenção'!$C18, GERAL__2[Nº da Intervenção], 'Detalhado por Intervenção'!$D18)</f>
        <v>4013.8340000000003</v>
      </c>
      <c r="AX18" s="53">
        <v>235.51999999999998</v>
      </c>
      <c r="AY18" s="54">
        <v>5135.7583999999988</v>
      </c>
      <c r="AZ18" s="86">
        <v>777.21600000000001</v>
      </c>
      <c r="BA18" s="55" t="s">
        <v>341</v>
      </c>
      <c r="BB18" s="53"/>
      <c r="BC18" s="53"/>
      <c r="BD18" s="53"/>
    </row>
    <row r="19" spans="1:56" x14ac:dyDescent="0.35">
      <c r="A19" s="81" t="s">
        <v>22</v>
      </c>
      <c r="B19" s="82" t="s">
        <v>105</v>
      </c>
      <c r="C19" s="2" t="s">
        <v>29</v>
      </c>
      <c r="D19" s="2">
        <v>2</v>
      </c>
      <c r="E19" s="70" cm="1">
        <f t="array" ref="E19">_xlfn.UNIQUE(_xlfn._xlws.FILTER(GERAL__2[Tamanho da área (ha)],('Detalhado por Intervenção'!$A19=GERAL__2[ID])*('Detalhado por Intervenção'!$C19=GERAL__2[Intervenção])*('Detalhado por Intervenção'!$D19=GERAL__2[Nº da Intervenção])))</f>
        <v>0.114</v>
      </c>
      <c r="F19" s="70" t="str">
        <f>IFERROR(VLOOKUP(A19,Tabela1[], 4, FALSE), "Município não encontrado")</f>
        <v>Alegre</v>
      </c>
      <c r="G19" s="70" t="str">
        <f>IFERROR(VLOOKUP(A19,Tabela1[], 6, FALSE), "Município não encontrado")</f>
        <v>Rio Itapemirim</v>
      </c>
      <c r="H19" s="70" t="s">
        <v>55</v>
      </c>
      <c r="I19" s="70">
        <f>IFERROR(VLOOKUP(A19,Tabela1[], 17, FALSE), "Lat não encontrada")</f>
        <v>-20.61168533</v>
      </c>
      <c r="J19" s="70">
        <f>IFERROR(VLOOKUP(A19,Tabela1[], 18, FALSE), "Long não encontrada")</f>
        <v>-41.517515459999998</v>
      </c>
      <c r="K19" s="88">
        <v>131</v>
      </c>
      <c r="L19" s="89">
        <v>171.10400000000001</v>
      </c>
      <c r="M19" s="85">
        <v>301.11</v>
      </c>
      <c r="N19" s="70">
        <v>3.3</v>
      </c>
      <c r="O19" s="70">
        <v>0.65500000000000003</v>
      </c>
      <c r="P19" s="70">
        <v>45.85</v>
      </c>
      <c r="Q19" s="70">
        <v>25</v>
      </c>
      <c r="R19" s="70"/>
      <c r="S19" s="85">
        <v>6622.47</v>
      </c>
      <c r="T19" s="88" cm="1">
        <f t="array" ref="T19">_xlfn.UNIQUE(_xlfn._xlws.FILTER(GERAL__2[Deslocamento],('Detalhado por Intervenção'!$A19=GERAL__2[ID])*('Detalhado por Intervenção'!$C19=GERAL__2[Intervenção])*('Detalhado por Intervenção'!$D19=GERAL__2[Nº da Intervenção])))</f>
        <v>30</v>
      </c>
      <c r="U19" s="66" cm="1">
        <f t="array" ref="U19">_xlfn.UNIQUE(_xlfn._xlws.FILTER(GERAL__2[Quantidade de Parcelas],('Detalhado por Intervenção'!$A19=GERAL__2[ID])*('Detalhado por Intervenção'!$C19=GERAL__2[Intervenção])*('Detalhado por Intervenção'!$D19=GERAL__2[Nº da Intervenção])))</f>
        <v>2</v>
      </c>
      <c r="V19" s="66" cm="1">
        <f t="array" ref="V19">_xlfn.UNIQUE(_xlfn._xlws.FILTER(GERAL__2[Quantidade de Individuos],('Detalhado por Intervenção'!$A19=GERAL__2[ID])*('Detalhado por Intervenção'!$C19=GERAL__2[Intervenção])*('Detalhado por Intervenção'!$D19=GERAL__2[Nº da Intervenção])))</f>
        <v>13</v>
      </c>
      <c r="W19" s="66" cm="1">
        <f t="array" ref="W19">_xlfn.UNIQUE(_xlfn._xlws.FILTER(GERAL__2[Quantidade de Espécies],('Detalhado por Intervenção'!$A19=GERAL__2[ID])*('Detalhado por Intervenção'!$C19=GERAL__2[Intervenção])*('Detalhado por Intervenção'!$D19=GERAL__2[Nº da Intervenção])))</f>
        <v>8</v>
      </c>
      <c r="X19" s="89">
        <f>IFERROR(46.57/'Detalhado por Intervenção'!$U19,"")</f>
        <v>23.285</v>
      </c>
      <c r="Y19" s="103" cm="1">
        <f t="array" ref="Y19">_xlfn.UNIQUE(_xlfn._xlws.FILTER(GERAL__2[Qtd Mudas Estimadas Intervenção],('Detalhado por Intervenção'!$A19=GERAL__2[ID])*('Detalhado por Intervenção'!$C19=GERAL__2[Intervenção])*('Detalhado por Intervenção'!$D19=GERAL__2[Nº da Intervenção])))</f>
        <v>74.099999999999994</v>
      </c>
      <c r="Z19" s="104" cm="1">
        <f t="array" ref="Z19">_xlfn.UNIQUE(_xlfn._xlws.FILTER(GERAL__2[Qtd Mudas Plantio],('Detalhado por Intervenção'!$A19=GERAL__2[ID])*('Detalhado por Intervenção'!$C19=GERAL__2[Intervenção])*('Detalhado por Intervenção'!$D19=GERAL__2[Nº da Intervenção])))</f>
        <v>0</v>
      </c>
      <c r="AA19" s="75" cm="1">
        <f t="array" ref="AA19">_xlfn.UNIQUE(_xlfn._xlws.FILTER(GERAL__2[Adubação Cobertura (R$)],('Detalhado por Intervenção'!$A19=GERAL__2[ID])*('Detalhado por Intervenção'!$C19=GERAL__2[Intervenção])*('Detalhado por Intervenção'!$D19=GERAL__2[Nº da Intervenção])))</f>
        <v>31.418399999999998</v>
      </c>
      <c r="AB19" s="49" cm="1">
        <f t="array" ref="AB19">_xlfn.UNIQUE(_xlfn._xlws.FILTER(GERAL__2[Adubação plantio (R$)],('Detalhado por Intervenção'!$A19=GERAL__2[ID])*('Detalhado por Intervenção'!$C19=GERAL__2[Intervenção])*('Detalhado por Intervenção'!$D19=GERAL__2[Nº da Intervenção])))</f>
        <v>59.616</v>
      </c>
      <c r="AC19" s="49" cm="1">
        <f t="array" ref="AC19">_xlfn.UNIQUE(_xlfn._xlws.FILTER(GERAL__2[Custo de Mudas(R$)],('Detalhado por Intervenção'!$A19=GERAL__2[ID])*('Detalhado por Intervenção'!$C19=GERAL__2[Intervenção])*('Detalhado por Intervenção'!$D19=GERAL__2[Nº da Intervenção])))</f>
        <v>0</v>
      </c>
      <c r="AD19" s="71" cm="1">
        <f t="array" ref="AD19">_xlfn.UNIQUE(_xlfn._xlws.FILTER(GERAL__2[Semente (R$)],('Detalhado por Intervenção'!$A19=GERAL__2[ID])*('Detalhado por Intervenção'!$C19=GERAL__2[Intervenção])*('Detalhado por Intervenção'!$D19=GERAL__2[Nº da Intervenção])))</f>
        <v>0</v>
      </c>
      <c r="AE19" s="71" cm="1">
        <f t="array" ref="AE19">_xlfn.UNIQUE(_xlfn._xlws.FILTER(GERAL__2[Controle de Formigas (R$)],('Detalhado por Intervenção'!$A19=GERAL__2[ID])*('Detalhado por Intervenção'!$C19=GERAL__2[Intervenção])*('Detalhado por Intervenção'!$D19=GERAL__2[Nº da Intervenção])))</f>
        <v>8.0711999999999993</v>
      </c>
      <c r="AF19" s="85" cm="1">
        <f t="array" ref="AF19">_xlfn.UNIQUE(_xlfn._xlws.FILTER(GERAL__2[Coroamento manual ano 1 (R$)],('Detalhado por Intervenção'!$A19=GERAL__2[ID])*('Detalhado por Intervenção'!$C19=GERAL__2[Intervenção])*('Detalhado por Intervenção'!$D19=GERAL__2[Nº da Intervenção])))</f>
        <v>74.099999999999994</v>
      </c>
      <c r="AG19" s="49" cm="1">
        <f t="array" ref="AG19">_xlfn.UNIQUE(_xlfn._xlws.FILTER(GERAL__2[Coroamento manual ano 2 (R$)],('Detalhado por Intervenção'!$A19=GERAL__2[ID])*('Detalhado por Intervenção'!$C19=GERAL__2[Intervenção])*('Detalhado por Intervenção'!$D19=GERAL__2[Nº da Intervenção])))</f>
        <v>69</v>
      </c>
      <c r="AH19" s="49" cm="1">
        <f t="array" ref="AH19">_xlfn.UNIQUE(_xlfn._xlws.FILTER(GERAL__2[Roçada semi mecanizada Ano 1(R$)],('Detalhado por Intervenção'!$A19=GERAL__2[ID])*('Detalhado por Intervenção'!$C19=GERAL__2[Intervenção])*('Detalhado por Intervenção'!$D19=GERAL__2[Nº da Intervenção])))</f>
        <v>68.400000000000006</v>
      </c>
      <c r="AI19" s="49" cm="1">
        <f t="array" ref="AI19">_xlfn.UNIQUE(_xlfn._xlws.FILTER(GERAL__2[Roçada semi mecanizada Ano 2(R$)],('Detalhado por Intervenção'!$A19=GERAL__2[ID])*('Detalhado por Intervenção'!$C19=GERAL__2[Intervenção])*('Detalhado por Intervenção'!$D19=GERAL__2[Nº da Intervenção])))</f>
        <v>68.400000000000006</v>
      </c>
      <c r="AJ19" s="49" cm="1">
        <f t="array" ref="AJ19">_xlfn._xlws.FILTER(GERAL__2[Construção da Cerca],('Detalhado por Intervenção'!$A19=GERAL__2[ID])*('Detalhado por Intervenção'!$C19=GERAL__2[Intervenção])*('Detalhado por Intervenção'!$D19=GERAL__2[Nº da Intervenção]))</f>
        <v>2402.5120000000006</v>
      </c>
      <c r="AK19" s="49" cm="1">
        <f t="array" ref="AK19">_xlfn.UNIQUE(_xlfn._xlws.FILTER(GERAL__2[Plantio],('Detalhado por Intervenção'!$A19=GERAL__2[ID])*('Detalhado por Intervenção'!$C19=GERAL__2[Intervenção])*('Detalhado por Intervenção'!$D19=GERAL__2[Nº da Intervenção])))</f>
        <v>0</v>
      </c>
      <c r="AL19" s="49" cm="1">
        <f t="array" ref="AL19">(_xlfn._xlws.FILTER(GERAL__2[Adubação de Cobertura],('Detalhado por Intervenção'!$A19=GERAL__2[ID])*('Detalhado por Intervenção'!$C19=GERAL__2[Intervenção])*('Detalhado por Intervenção'!$D19=GERAL__2[Nº da Intervenção])))</f>
        <v>37.049999999999997</v>
      </c>
      <c r="AM19" s="49" cm="1">
        <f t="array" ref="AM19">_xlfn.UNIQUE(_xlfn._xlws.FILTER(GERAL__2[Cosntrução de Aceiro],('Detalhado por Intervenção'!$A19=GERAL__2[ID])*('Detalhado por Intervenção'!$C19=GERAL__2[Intervenção])*('Detalhado por Intervenção'!$D19=GERAL__2[Nº da Intervenção])))</f>
        <v>0</v>
      </c>
      <c r="AN19" s="49" cm="1">
        <f t="array" ref="AN19">_xlfn.UNIQUE(_xlfn._xlws.FILTER(GERAL__2[Combate de Formigas],('Detalhado por Intervenção'!$A19=GERAL__2[ID])*('Detalhado por Intervenção'!$C19=GERAL__2[Intervenção])*('Detalhado por Intervenção'!$D19=GERAL__2[Nº da Intervenção])))</f>
        <v>11.4</v>
      </c>
      <c r="AO19" s="85"/>
      <c r="AP19" s="85" cm="1">
        <f t="array" ref="AP19">_xlfn.UNIQUE(_xlfn._xlws.FILTER(GERAL__2[Retirada de amostras de solo para análise],('Detalhado por Intervenção'!$A19=GERAL__2[ID])*('Detalhado por Intervenção'!$C19=GERAL__2[Intervenção])*('Detalhado por Intervenção'!$D19=GERAL__2[Nº da Intervenção])))</f>
        <v>50</v>
      </c>
      <c r="AQ19" s="49" cm="1">
        <f t="array" ref="AQ19">_xlfn.UNIQUE(_xlfn._xlws.FILTER(GERAL__2[Deslocamento Custo (R$)],('Detalhado por Intervenção'!$A19=GERAL__2[ID])*('Detalhado por Intervenção'!$C19=GERAL__2[Intervenção])*('Detalhado por Intervenção'!$D19=GERAL__2[Nº da Intervenção])))</f>
        <v>900</v>
      </c>
      <c r="AR19" s="49" cm="1">
        <f t="array" ref="AR19">_xlfn.UNIQUE(_xlfn._xlws.FILTER(GERAL__2[Alimentação],('Detalhado por Intervenção'!$A19=GERAL__2[ID])*('Detalhado por Intervenção'!$C19=GERAL__2[Intervenção])*('Detalhado por Intervenção'!$D19=GERAL__2[Nº da Intervenção])))</f>
        <v>450</v>
      </c>
      <c r="AS19" s="68" cm="1">
        <f t="array" ref="AS19">_xlfn.UNIQUE(_xlfn._xlws.FILTER(GERAL__2[Gerente de operações],('Detalhado por Intervenção'!$A19=GERAL__2[ID])*('Detalhado por Intervenção'!$C19=GERAL__2[Intervenção])*('Detalhado por Intervenção'!$D19=GERAL__2[Nº da Intervenção])))</f>
        <v>483</v>
      </c>
      <c r="AT19" s="49" cm="1">
        <f t="array" ref="AT19">_xlfn.UNIQUE(_xlfn._xlws.FILTER(GERAL__2[Coordenador de campo],('Detalhado por Intervenção'!$A19=GERAL__2[ID])*('Detalhado por Intervenção'!$C19=GERAL__2[Intervenção])*('Detalhado por Intervenção'!$D19=GERAL__2[Nº da Intervenção])))</f>
        <v>339</v>
      </c>
      <c r="AU19" s="49" cm="1">
        <f t="array" ref="AU19">_xlfn.UNIQUE(_xlfn._xlws.FILTER(GERAL__2[Operador de campo],('Detalhado por Intervenção'!$A19=GERAL__2[ID])*('Detalhado por Intervenção'!$C19=GERAL__2[Intervenção])*('Detalhado por Intervenção'!$D19=GERAL__2[Nº da Intervenção])))</f>
        <v>600</v>
      </c>
      <c r="AV19" s="49">
        <f>'GERAL (2)'!BP18+'GERAL (2)'!BQ18</f>
        <v>0</v>
      </c>
      <c r="AW19" s="69">
        <f>SUMIFS(GERAL__2[VALOR FINAL], GERAL__2[ID], 'Detalhado por Intervenção'!$A19, GERAL__2[Intervenção], 'Detalhado por Intervenção'!$C19, GERAL__2[Nº da Intervenção], 'Detalhado por Intervenção'!$D19)</f>
        <v>5863.5516000000007</v>
      </c>
      <c r="AX19" s="50">
        <v>276.48</v>
      </c>
      <c r="AY19" s="51">
        <v>3811.5136000000002</v>
      </c>
      <c r="AZ19" s="86">
        <v>912.38400000000001</v>
      </c>
      <c r="BA19" s="52" t="s">
        <v>342</v>
      </c>
      <c r="BB19" s="50"/>
      <c r="BC19" s="50"/>
      <c r="BD19" s="50"/>
    </row>
    <row r="20" spans="1:56" x14ac:dyDescent="0.35">
      <c r="A20" s="81" t="s">
        <v>22</v>
      </c>
      <c r="B20" s="82" t="s">
        <v>105</v>
      </c>
      <c r="C20" s="2" t="s">
        <v>29</v>
      </c>
      <c r="D20" s="2">
        <v>3</v>
      </c>
      <c r="E20" s="70" cm="1">
        <f t="array" ref="E20">_xlfn.UNIQUE(_xlfn._xlws.FILTER(GERAL__2[Tamanho da área (ha)],('Detalhado por Intervenção'!$A20=GERAL__2[ID])*('Detalhado por Intervenção'!$C20=GERAL__2[Intervenção])*('Detalhado por Intervenção'!$D20=GERAL__2[Nº da Intervenção])))</f>
        <v>0.184</v>
      </c>
      <c r="F20" s="70" t="str">
        <f>IFERROR(VLOOKUP(A20,Tabela1[], 4, FALSE), "Município não encontrado")</f>
        <v>Alegre</v>
      </c>
      <c r="G20" s="70" t="str">
        <f>IFERROR(VLOOKUP(A20,Tabela1[], 6, FALSE), "Município não encontrado")</f>
        <v>Rio Itapemirim</v>
      </c>
      <c r="H20" s="70" t="s">
        <v>55</v>
      </c>
      <c r="I20" s="70">
        <f>IFERROR(VLOOKUP(A20,Tabela1[], 17, FALSE), "Lat não encontrada")</f>
        <v>-20.61168533</v>
      </c>
      <c r="J20" s="70">
        <f>IFERROR(VLOOKUP(A20,Tabela1[], 18, FALSE), "Long não encontrada")</f>
        <v>-41.517515459999998</v>
      </c>
      <c r="K20" s="88">
        <v>87</v>
      </c>
      <c r="L20" s="89">
        <v>107.252</v>
      </c>
      <c r="M20" s="85">
        <v>205.3</v>
      </c>
      <c r="N20" s="70">
        <v>2.25</v>
      </c>
      <c r="O20" s="70">
        <v>0.435</v>
      </c>
      <c r="P20" s="70">
        <v>30.45</v>
      </c>
      <c r="Q20" s="70"/>
      <c r="R20" s="70"/>
      <c r="S20" s="85">
        <v>1465.67</v>
      </c>
      <c r="T20" s="88" cm="1">
        <f t="array" ref="T20">_xlfn.UNIQUE(_xlfn._xlws.FILTER(GERAL__2[Deslocamento],('Detalhado por Intervenção'!$A20=GERAL__2[ID])*('Detalhado por Intervenção'!$C20=GERAL__2[Intervenção])*('Detalhado por Intervenção'!$D20=GERAL__2[Nº da Intervenção])))</f>
        <v>30</v>
      </c>
      <c r="U20" s="70" cm="1">
        <f t="array" ref="U20">_xlfn.UNIQUE(_xlfn._xlws.FILTER(GERAL__2[Quantidade de Parcelas],('Detalhado por Intervenção'!$A20=GERAL__2[ID])*('Detalhado por Intervenção'!$C20=GERAL__2[Intervenção])*('Detalhado por Intervenção'!$D20=GERAL__2[Nº da Intervenção])))</f>
        <v>2</v>
      </c>
      <c r="V20" s="70" cm="1">
        <f t="array" ref="V20">_xlfn.UNIQUE(_xlfn._xlws.FILTER(GERAL__2[Quantidade de Individuos],('Detalhado por Intervenção'!$A20=GERAL__2[ID])*('Detalhado por Intervenção'!$C20=GERAL__2[Intervenção])*('Detalhado por Intervenção'!$D20=GERAL__2[Nº da Intervenção])))</f>
        <v>11</v>
      </c>
      <c r="W20" s="70" cm="1">
        <f t="array" ref="W20">_xlfn.UNIQUE(_xlfn._xlws.FILTER(GERAL__2[Quantidade de Espécies],('Detalhado por Intervenção'!$A20=GERAL__2[ID])*('Detalhado por Intervenção'!$C20=GERAL__2[Intervenção])*('Detalhado por Intervenção'!$D20=GERAL__2[Nº da Intervenção])))</f>
        <v>6</v>
      </c>
      <c r="X20" s="89">
        <f>IFERROR(46.57/'Detalhado por Intervenção'!$U20,"")</f>
        <v>23.285</v>
      </c>
      <c r="Y20" s="103" cm="1">
        <f t="array" ref="Y20">_xlfn.UNIQUE(_xlfn._xlws.FILTER(GERAL__2[Qtd Mudas Estimadas Intervenção],('Detalhado por Intervenção'!$A20=GERAL__2[ID])*('Detalhado por Intervenção'!$C20=GERAL__2[Intervenção])*('Detalhado por Intervenção'!$D20=GERAL__2[Nº da Intervenção])))</f>
        <v>101.2</v>
      </c>
      <c r="Z20" s="105" cm="1">
        <f t="array" ref="Z20">_xlfn.UNIQUE(_xlfn._xlws.FILTER(GERAL__2[Qtd Mudas Plantio],('Detalhado por Intervenção'!$A20=GERAL__2[ID])*('Detalhado por Intervenção'!$C20=GERAL__2[Intervenção])*('Detalhado por Intervenção'!$D20=GERAL__2[Nº da Intervenção])))</f>
        <v>10.799999999999997</v>
      </c>
      <c r="AA20" s="72" cm="1">
        <f t="array" ref="AA20">_xlfn.UNIQUE(_xlfn._xlws.FILTER(GERAL__2[Adubação Cobertura (R$)],('Detalhado por Intervenção'!$A20=GERAL__2[ID])*('Detalhado por Intervenção'!$C20=GERAL__2[Intervenção])*('Detalhado por Intervenção'!$D20=GERAL__2[Nº da Intervenção])))</f>
        <v>42.908799999999999</v>
      </c>
      <c r="AB20" s="71" cm="1">
        <f t="array" ref="AB20">_xlfn.UNIQUE(_xlfn._xlws.FILTER(GERAL__2[Adubação plantio (R$)],('Detalhado por Intervenção'!$A20=GERAL__2[ID])*('Detalhado por Intervenção'!$C20=GERAL__2[Intervenção])*('Detalhado por Intervenção'!$D20=GERAL__2[Nº da Intervenção])))</f>
        <v>96.768000000000001</v>
      </c>
      <c r="AC20" s="71" cm="1">
        <f t="array" ref="AC20">_xlfn.UNIQUE(_xlfn._xlws.FILTER(GERAL__2[Custo de Mudas(R$)],('Detalhado por Intervenção'!$A20=GERAL__2[ID])*('Detalhado por Intervenção'!$C20=GERAL__2[Intervenção])*('Detalhado por Intervenção'!$D20=GERAL__2[Nº da Intervenção])))</f>
        <v>37.79999999999999</v>
      </c>
      <c r="AD20" s="71" cm="1">
        <f t="array" ref="AD20">_xlfn.UNIQUE(_xlfn._xlws.FILTER(GERAL__2[Semente (R$)],('Detalhado por Intervenção'!$A20=GERAL__2[ID])*('Detalhado por Intervenção'!$C20=GERAL__2[Intervenção])*('Detalhado por Intervenção'!$D20=GERAL__2[Nº da Intervenção])))</f>
        <v>0</v>
      </c>
      <c r="AE20" s="71" cm="1">
        <f t="array" ref="AE20">_xlfn.UNIQUE(_xlfn._xlws.FILTER(GERAL__2[Controle de Formigas (R$)],('Detalhado por Intervenção'!$A20=GERAL__2[ID])*('Detalhado por Intervenção'!$C20=GERAL__2[Intervenção])*('Detalhado por Intervenção'!$D20=GERAL__2[Nº da Intervenção])))</f>
        <v>13.027199999999999</v>
      </c>
      <c r="AF20" s="85" cm="1">
        <f t="array" ref="AF20">_xlfn.UNIQUE(_xlfn._xlws.FILTER(GERAL__2[Coroamento manual ano 1 (R$)],('Detalhado por Intervenção'!$A20=GERAL__2[ID])*('Detalhado por Intervenção'!$C20=GERAL__2[Intervenção])*('Detalhado por Intervenção'!$D20=GERAL__2[Nº da Intervenção])))</f>
        <v>101.2</v>
      </c>
      <c r="AG20" s="71" cm="1">
        <f t="array" ref="AG20">_xlfn.UNIQUE(_xlfn._xlws.FILTER(GERAL__2[Coroamento manual ano 2 (R$)],('Detalhado por Intervenção'!$A20=GERAL__2[ID])*('Detalhado por Intervenção'!$C20=GERAL__2[Intervenção])*('Detalhado por Intervenção'!$D20=GERAL__2[Nº da Intervenção])))</f>
        <v>112</v>
      </c>
      <c r="AH20" s="71" cm="1">
        <f t="array" ref="AH20">_xlfn.UNIQUE(_xlfn._xlws.FILTER(GERAL__2[Roçada semi mecanizada Ano 1(R$)],('Detalhado por Intervenção'!$A20=GERAL__2[ID])*('Detalhado por Intervenção'!$C20=GERAL__2[Intervenção])*('Detalhado por Intervenção'!$D20=GERAL__2[Nº da Intervenção])))</f>
        <v>110.39999999999999</v>
      </c>
      <c r="AI20" s="71" cm="1">
        <f t="array" ref="AI20">_xlfn.UNIQUE(_xlfn._xlws.FILTER(GERAL__2[Roçada semi mecanizada Ano 2(R$)],('Detalhado por Intervenção'!$A20=GERAL__2[ID])*('Detalhado por Intervenção'!$C20=GERAL__2[Intervenção])*('Detalhado por Intervenção'!$D20=GERAL__2[Nº da Intervenção])))</f>
        <v>110.39999999999999</v>
      </c>
      <c r="AJ20" s="71" cm="1">
        <f t="array" ref="AJ20">_xlfn._xlws.FILTER(GERAL__2[Construção da Cerca],('Detalhado por Intervenção'!$A20=GERAL__2[ID])*('Detalhado por Intervenção'!$C20=GERAL__2[Intervenção])*('Detalhado por Intervenção'!$D20=GERAL__2[Nº da Intervenção]))</f>
        <v>1512.08</v>
      </c>
      <c r="AK20" s="71" cm="1">
        <f t="array" ref="AK20">_xlfn.UNIQUE(_xlfn._xlws.FILTER(GERAL__2[Plantio],('Detalhado por Intervenção'!$A20=GERAL__2[ID])*('Detalhado por Intervenção'!$C20=GERAL__2[Intervenção])*('Detalhado por Intervenção'!$D20=GERAL__2[Nº da Intervenção])))</f>
        <v>26.999999999999993</v>
      </c>
      <c r="AL20" s="71" cm="1">
        <f t="array" ref="AL20">(_xlfn._xlws.FILTER(GERAL__2[Adubação de Cobertura],('Detalhado por Intervenção'!$A20=GERAL__2[ID])*('Detalhado por Intervenção'!$C20=GERAL__2[Intervenção])*('Detalhado por Intervenção'!$D20=GERAL__2[Nº da Intervenção])))</f>
        <v>50.6</v>
      </c>
      <c r="AM20" s="71" cm="1">
        <f t="array" ref="AM20">_xlfn.UNIQUE(_xlfn._xlws.FILTER(GERAL__2[Cosntrução de Aceiro],('Detalhado por Intervenção'!$A20=GERAL__2[ID])*('Detalhado por Intervenção'!$C20=GERAL__2[Intervenção])*('Detalhado por Intervenção'!$D20=GERAL__2[Nº da Intervenção])))</f>
        <v>0</v>
      </c>
      <c r="AN20" s="71" cm="1">
        <f t="array" ref="AN20">_xlfn.UNIQUE(_xlfn._xlws.FILTER(GERAL__2[Combate de Formigas],('Detalhado por Intervenção'!$A20=GERAL__2[ID])*('Detalhado por Intervenção'!$C20=GERAL__2[Intervenção])*('Detalhado por Intervenção'!$D20=GERAL__2[Nº da Intervenção])))</f>
        <v>18.399999999999999</v>
      </c>
      <c r="AO20" s="85"/>
      <c r="AP20" s="85" cm="1">
        <f t="array" ref="AP20">_xlfn.UNIQUE(_xlfn._xlws.FILTER(GERAL__2[Retirada de amostras de solo para análise],('Detalhado por Intervenção'!$A20=GERAL__2[ID])*('Detalhado por Intervenção'!$C20=GERAL__2[Intervenção])*('Detalhado por Intervenção'!$D20=GERAL__2[Nº da Intervenção])))</f>
        <v>50</v>
      </c>
      <c r="AQ20" s="71" cm="1">
        <f t="array" ref="AQ20">_xlfn.UNIQUE(_xlfn._xlws.FILTER(GERAL__2[Deslocamento Custo (R$)],('Detalhado por Intervenção'!$A20=GERAL__2[ID])*('Detalhado por Intervenção'!$C20=GERAL__2[Intervenção])*('Detalhado por Intervenção'!$D20=GERAL__2[Nº da Intervenção])))</f>
        <v>900</v>
      </c>
      <c r="AR20" s="71" cm="1">
        <f t="array" ref="AR20">_xlfn.UNIQUE(_xlfn._xlws.FILTER(GERAL__2[Alimentação],('Detalhado por Intervenção'!$A20=GERAL__2[ID])*('Detalhado por Intervenção'!$C20=GERAL__2[Intervenção])*('Detalhado por Intervenção'!$D20=GERAL__2[Nº da Intervenção])))</f>
        <v>450</v>
      </c>
      <c r="AS20" s="73" cm="1">
        <f t="array" ref="AS20">_xlfn.UNIQUE(_xlfn._xlws.FILTER(GERAL__2[Gerente de operações],('Detalhado por Intervenção'!$A20=GERAL__2[ID])*('Detalhado por Intervenção'!$C20=GERAL__2[Intervenção])*('Detalhado por Intervenção'!$D20=GERAL__2[Nº da Intervenção])))</f>
        <v>483</v>
      </c>
      <c r="AT20" s="71" cm="1">
        <f t="array" ref="AT20">_xlfn.UNIQUE(_xlfn._xlws.FILTER(GERAL__2[Coordenador de campo],('Detalhado por Intervenção'!$A20=GERAL__2[ID])*('Detalhado por Intervenção'!$C20=GERAL__2[Intervenção])*('Detalhado por Intervenção'!$D20=GERAL__2[Nº da Intervenção])))</f>
        <v>339</v>
      </c>
      <c r="AU20" s="71" cm="1">
        <f t="array" ref="AU20">_xlfn.UNIQUE(_xlfn._xlws.FILTER(GERAL__2[Operador de campo],('Detalhado por Intervenção'!$A20=GERAL__2[ID])*('Detalhado por Intervenção'!$C20=GERAL__2[Intervenção])*('Detalhado por Intervenção'!$D20=GERAL__2[Nº da Intervenção])))</f>
        <v>600</v>
      </c>
      <c r="AV20" s="71">
        <f>'GERAL (2)'!BP19+'GERAL (2)'!BQ19</f>
        <v>0</v>
      </c>
      <c r="AW20" s="74">
        <f>SUMIFS(GERAL__2[VALOR FINAL], GERAL__2[ID], 'Detalhado por Intervenção'!$A20, GERAL__2[Intervenção], 'Detalhado por Intervenção'!$C20, GERAL__2[Nº da Intervenção], 'Detalhado por Intervenção'!$D20)</f>
        <v>5396.0879999999997</v>
      </c>
      <c r="AX20" s="53">
        <v>190.72</v>
      </c>
      <c r="AY20" s="54">
        <v>3385.0573999999997</v>
      </c>
      <c r="AZ20" s="86">
        <v>629.37599999999998</v>
      </c>
      <c r="BA20" s="55" t="s">
        <v>343</v>
      </c>
      <c r="BB20" s="53"/>
      <c r="BC20" s="53"/>
      <c r="BD20" s="53"/>
    </row>
    <row r="21" spans="1:56" x14ac:dyDescent="0.35">
      <c r="A21" s="81" t="s">
        <v>22</v>
      </c>
      <c r="B21" s="82" t="s">
        <v>105</v>
      </c>
      <c r="C21" s="2" t="s">
        <v>29</v>
      </c>
      <c r="D21" s="1">
        <v>6</v>
      </c>
      <c r="E21" s="70" cm="1">
        <f t="array" ref="E21">_xlfn.UNIQUE(_xlfn._xlws.FILTER(GERAL__2[Tamanho da área (ha)],('Detalhado por Intervenção'!$A21=GERAL__2[ID])*('Detalhado por Intervenção'!$C21=GERAL__2[Intervenção])*('Detalhado por Intervenção'!$D21=GERAL__2[Nº da Intervenção])))</f>
        <v>0.17100000000000001</v>
      </c>
      <c r="F21" s="70" t="str">
        <f>IFERROR(VLOOKUP(A21,Tabela1[], 4, FALSE), "Município não encontrado")</f>
        <v>Alegre</v>
      </c>
      <c r="G21" s="70" t="str">
        <f>IFERROR(VLOOKUP(A21,Tabela1[], 6, FALSE), "Município não encontrado")</f>
        <v>Rio Itapemirim</v>
      </c>
      <c r="H21" s="70" t="s">
        <v>55</v>
      </c>
      <c r="I21" s="70">
        <f>IFERROR(VLOOKUP(A21,Tabela1[], 17, FALSE), "Lat não encontrada")</f>
        <v>-20.61168533</v>
      </c>
      <c r="J21" s="70">
        <f>IFERROR(VLOOKUP(A21,Tabela1[], 18, FALSE), "Long não encontrada")</f>
        <v>-41.517515459999998</v>
      </c>
      <c r="K21" s="88">
        <v>106</v>
      </c>
      <c r="L21" s="89">
        <v>127.64700000000001</v>
      </c>
      <c r="M21" s="85">
        <v>232.68</v>
      </c>
      <c r="N21" s="70">
        <v>2.5499999999999998</v>
      </c>
      <c r="O21" s="70">
        <v>0.53</v>
      </c>
      <c r="P21" s="70">
        <v>37.1</v>
      </c>
      <c r="Q21" s="70"/>
      <c r="R21" s="70"/>
      <c r="S21" s="85">
        <v>1739.0900000000001</v>
      </c>
      <c r="T21" s="88" cm="1">
        <f t="array" ref="T21">_xlfn.UNIQUE(_xlfn._xlws.FILTER(GERAL__2[Deslocamento],('Detalhado por Intervenção'!$A21=GERAL__2[ID])*('Detalhado por Intervenção'!$C21=GERAL__2[Intervenção])*('Detalhado por Intervenção'!$D21=GERAL__2[Nº da Intervenção])))</f>
        <v>30</v>
      </c>
      <c r="U21" s="66" cm="1">
        <f t="array" ref="U21">_xlfn.UNIQUE(_xlfn._xlws.FILTER(GERAL__2[Quantidade de Parcelas],('Detalhado por Intervenção'!$A21=GERAL__2[ID])*('Detalhado por Intervenção'!$C21=GERAL__2[Intervenção])*('Detalhado por Intervenção'!$D21=GERAL__2[Nº da Intervenção])))</f>
        <v>2</v>
      </c>
      <c r="V21" s="66" cm="1">
        <f t="array" ref="V21">_xlfn.UNIQUE(_xlfn._xlws.FILTER(GERAL__2[Quantidade de Individuos],('Detalhado por Intervenção'!$A21=GERAL__2[ID])*('Detalhado por Intervenção'!$C21=GERAL__2[Intervenção])*('Detalhado por Intervenção'!$D21=GERAL__2[Nº da Intervenção])))</f>
        <v>20</v>
      </c>
      <c r="W21" s="66" cm="1">
        <f t="array" ref="W21">_xlfn.UNIQUE(_xlfn._xlws.FILTER(GERAL__2[Quantidade de Espécies],('Detalhado por Intervenção'!$A21=GERAL__2[ID])*('Detalhado por Intervenção'!$C21=GERAL__2[Intervenção])*('Detalhado por Intervenção'!$D21=GERAL__2[Nº da Intervenção])))</f>
        <v>7</v>
      </c>
      <c r="X21" s="89">
        <f>IFERROR(46.57/'Detalhado por Intervenção'!$U21,"")</f>
        <v>23.285</v>
      </c>
      <c r="Y21" s="103" cm="1">
        <f t="array" ref="Y21">_xlfn.UNIQUE(_xlfn._xlws.FILTER(GERAL__2[Qtd Mudas Estimadas Intervenção],('Detalhado por Intervenção'!$A21=GERAL__2[ID])*('Detalhado por Intervenção'!$C21=GERAL__2[Intervenção])*('Detalhado por Intervenção'!$D21=GERAL__2[Nº da Intervenção])))</f>
        <v>171.00000000000003</v>
      </c>
      <c r="Z21" s="104" cm="1">
        <f t="array" ref="Z21">_xlfn.UNIQUE(_xlfn._xlws.FILTER(GERAL__2[Qtd Mudas Plantio],('Detalhado por Intervenção'!$A21=GERAL__2[ID])*('Detalhado por Intervenção'!$C21=GERAL__2[Intervenção])*('Detalhado por Intervenção'!$D21=GERAL__2[Nº da Intervenção])))</f>
        <v>0</v>
      </c>
      <c r="AA21" s="75" cm="1">
        <f t="array" ref="AA21">_xlfn.UNIQUE(_xlfn._xlws.FILTER(GERAL__2[Adubação Cobertura (R$)],('Detalhado por Intervenção'!$A21=GERAL__2[ID])*('Detalhado por Intervenção'!$C21=GERAL__2[Intervenção])*('Detalhado por Intervenção'!$D21=GERAL__2[Nº da Intervenção])))</f>
        <v>72.504000000000005</v>
      </c>
      <c r="AB21" s="49" cm="1">
        <f t="array" ref="AB21">_xlfn.UNIQUE(_xlfn._xlws.FILTER(GERAL__2[Adubação plantio (R$)],('Detalhado por Intervenção'!$A21=GERAL__2[ID])*('Detalhado por Intervenção'!$C21=GERAL__2[Intervenção])*('Detalhado por Intervenção'!$D21=GERAL__2[Nº da Intervenção])))</f>
        <v>91.584000000000003</v>
      </c>
      <c r="AC21" s="49" cm="1">
        <f t="array" ref="AC21">_xlfn.UNIQUE(_xlfn._xlws.FILTER(GERAL__2[Custo de Mudas(R$)],('Detalhado por Intervenção'!$A21=GERAL__2[ID])*('Detalhado por Intervenção'!$C21=GERAL__2[Intervenção])*('Detalhado por Intervenção'!$D21=GERAL__2[Nº da Intervenção])))</f>
        <v>0</v>
      </c>
      <c r="AD21" s="71" cm="1">
        <f t="array" ref="AD21">_xlfn.UNIQUE(_xlfn._xlws.FILTER(GERAL__2[Semente (R$)],('Detalhado por Intervenção'!$A21=GERAL__2[ID])*('Detalhado por Intervenção'!$C21=GERAL__2[Intervenção])*('Detalhado por Intervenção'!$D21=GERAL__2[Nº da Intervenção])))</f>
        <v>0</v>
      </c>
      <c r="AE21" s="71" cm="1">
        <f t="array" ref="AE21">_xlfn.UNIQUE(_xlfn._xlws.FILTER(GERAL__2[Controle de Formigas (R$)],('Detalhado por Intervenção'!$A21=GERAL__2[ID])*('Detalhado por Intervenção'!$C21=GERAL__2[Intervenção])*('Detalhado por Intervenção'!$D21=GERAL__2[Nº da Intervenção])))</f>
        <v>12.1068</v>
      </c>
      <c r="AF21" s="85" cm="1">
        <f t="array" ref="AF21">_xlfn.UNIQUE(_xlfn._xlws.FILTER(GERAL__2[Coroamento manual ano 1 (R$)],('Detalhado por Intervenção'!$A21=GERAL__2[ID])*('Detalhado por Intervenção'!$C21=GERAL__2[Intervenção])*('Detalhado por Intervenção'!$D21=GERAL__2[Nº da Intervenção])))</f>
        <v>171.00000000000003</v>
      </c>
      <c r="AG21" s="49" cm="1">
        <f t="array" ref="AG21">_xlfn.UNIQUE(_xlfn._xlws.FILTER(GERAL__2[Coroamento manual ano 2 (R$)],('Detalhado por Intervenção'!$A21=GERAL__2[ID])*('Detalhado por Intervenção'!$C21=GERAL__2[Intervenção])*('Detalhado por Intervenção'!$D21=GERAL__2[Nº da Intervenção])))</f>
        <v>106</v>
      </c>
      <c r="AH21" s="49" cm="1">
        <f t="array" ref="AH21">_xlfn.UNIQUE(_xlfn._xlws.FILTER(GERAL__2[Roçada semi mecanizada Ano 1(R$)],('Detalhado por Intervenção'!$A21=GERAL__2[ID])*('Detalhado por Intervenção'!$C21=GERAL__2[Intervenção])*('Detalhado por Intervenção'!$D21=GERAL__2[Nº da Intervenção])))</f>
        <v>102.60000000000001</v>
      </c>
      <c r="AI21" s="49" cm="1">
        <f t="array" ref="AI21">_xlfn.UNIQUE(_xlfn._xlws.FILTER(GERAL__2[Roçada semi mecanizada Ano 2(R$)],('Detalhado por Intervenção'!$A21=GERAL__2[ID])*('Detalhado por Intervenção'!$C21=GERAL__2[Intervenção])*('Detalhado por Intervenção'!$D21=GERAL__2[Nº da Intervenção])))</f>
        <v>102.60000000000001</v>
      </c>
      <c r="AJ21" s="49" cm="1">
        <f t="array" ref="AJ21">_xlfn._xlws.FILTER(GERAL__2[Construção da Cerca],('Detalhado por Intervenção'!$A21=GERAL__2[ID])*('Detalhado por Intervenção'!$C21=GERAL__2[Intervenção])*('Detalhado por Intervenção'!$D21=GERAL__2[Nº da Intervenção]))</f>
        <v>2042.3520000000003</v>
      </c>
      <c r="AK21" s="49" cm="1">
        <f t="array" ref="AK21">_xlfn.UNIQUE(_xlfn._xlws.FILTER(GERAL__2[Plantio],('Detalhado por Intervenção'!$A21=GERAL__2[ID])*('Detalhado por Intervenção'!$C21=GERAL__2[Intervenção])*('Detalhado por Intervenção'!$D21=GERAL__2[Nº da Intervenção])))</f>
        <v>0</v>
      </c>
      <c r="AL21" s="49" cm="1">
        <f t="array" ref="AL21">(_xlfn._xlws.FILTER(GERAL__2[Adubação de Cobertura],('Detalhado por Intervenção'!$A21=GERAL__2[ID])*('Detalhado por Intervenção'!$C21=GERAL__2[Intervenção])*('Detalhado por Intervenção'!$D21=GERAL__2[Nº da Intervenção])))</f>
        <v>85.500000000000014</v>
      </c>
      <c r="AM21" s="49" cm="1">
        <f t="array" ref="AM21">_xlfn.UNIQUE(_xlfn._xlws.FILTER(GERAL__2[Cosntrução de Aceiro],('Detalhado por Intervenção'!$A21=GERAL__2[ID])*('Detalhado por Intervenção'!$C21=GERAL__2[Intervenção])*('Detalhado por Intervenção'!$D21=GERAL__2[Nº da Intervenção])))</f>
        <v>0</v>
      </c>
      <c r="AN21" s="49" cm="1">
        <f t="array" ref="AN21">_xlfn.UNIQUE(_xlfn._xlws.FILTER(GERAL__2[Combate de Formigas],('Detalhado por Intervenção'!$A21=GERAL__2[ID])*('Detalhado por Intervenção'!$C21=GERAL__2[Intervenção])*('Detalhado por Intervenção'!$D21=GERAL__2[Nº da Intervenção])))</f>
        <v>17.100000000000001</v>
      </c>
      <c r="AO21" s="85"/>
      <c r="AP21" s="85" cm="1">
        <f t="array" ref="AP21">_xlfn.UNIQUE(_xlfn._xlws.FILTER(GERAL__2[Retirada de amostras de solo para análise],('Detalhado por Intervenção'!$A21=GERAL__2[ID])*('Detalhado por Intervenção'!$C21=GERAL__2[Intervenção])*('Detalhado por Intervenção'!$D21=GERAL__2[Nº da Intervenção])))</f>
        <v>50</v>
      </c>
      <c r="AQ21" s="49" cm="1">
        <f t="array" ref="AQ21">_xlfn.UNIQUE(_xlfn._xlws.FILTER(GERAL__2[Deslocamento Custo (R$)],('Detalhado por Intervenção'!$A21=GERAL__2[ID])*('Detalhado por Intervenção'!$C21=GERAL__2[Intervenção])*('Detalhado por Intervenção'!$D21=GERAL__2[Nº da Intervenção])))</f>
        <v>900</v>
      </c>
      <c r="AR21" s="49" cm="1">
        <f t="array" ref="AR21">_xlfn.UNIQUE(_xlfn._xlws.FILTER(GERAL__2[Alimentação],('Detalhado por Intervenção'!$A21=GERAL__2[ID])*('Detalhado por Intervenção'!$C21=GERAL__2[Intervenção])*('Detalhado por Intervenção'!$D21=GERAL__2[Nº da Intervenção])))</f>
        <v>450</v>
      </c>
      <c r="AS21" s="68" cm="1">
        <f t="array" ref="AS21">_xlfn.UNIQUE(_xlfn._xlws.FILTER(GERAL__2[Gerente de operações],('Detalhado por Intervenção'!$A21=GERAL__2[ID])*('Detalhado por Intervenção'!$C21=GERAL__2[Intervenção])*('Detalhado por Intervenção'!$D21=GERAL__2[Nº da Intervenção])))</f>
        <v>483</v>
      </c>
      <c r="AT21" s="49" cm="1">
        <f t="array" ref="AT21">_xlfn.UNIQUE(_xlfn._xlws.FILTER(GERAL__2[Coordenador de campo],('Detalhado por Intervenção'!$A21=GERAL__2[ID])*('Detalhado por Intervenção'!$C21=GERAL__2[Intervenção])*('Detalhado por Intervenção'!$D21=GERAL__2[Nº da Intervenção])))</f>
        <v>339</v>
      </c>
      <c r="AU21" s="49" cm="1">
        <f t="array" ref="AU21">_xlfn.UNIQUE(_xlfn._xlws.FILTER(GERAL__2[Operador de campo],('Detalhado por Intervenção'!$A21=GERAL__2[ID])*('Detalhado por Intervenção'!$C21=GERAL__2[Intervenção])*('Detalhado por Intervenção'!$D21=GERAL__2[Nº da Intervenção])))</f>
        <v>600</v>
      </c>
      <c r="AV21" s="49">
        <f>'GERAL (2)'!BP20+'GERAL (2)'!BQ20</f>
        <v>0</v>
      </c>
      <c r="AW21" s="69">
        <f>SUMIFS(GERAL__2[VALOR FINAL], GERAL__2[ID], 'Detalhado por Intervenção'!$A21, GERAL__2[Intervenção], 'Detalhado por Intervenção'!$C21, GERAL__2[Nº da Intervenção], 'Detalhado por Intervenção'!$D21)</f>
        <v>5942.7228000000005</v>
      </c>
      <c r="AX21" s="50">
        <v>218.88000000000002</v>
      </c>
      <c r="AY21" s="51">
        <v>5562.7632000000003</v>
      </c>
      <c r="AZ21" s="86">
        <v>722.30399999999997</v>
      </c>
      <c r="BA21" s="52" t="s">
        <v>344</v>
      </c>
      <c r="BB21" s="50"/>
      <c r="BC21" s="50"/>
      <c r="BD21" s="50"/>
    </row>
    <row r="22" spans="1:56" x14ac:dyDescent="0.35">
      <c r="A22" s="81" t="s">
        <v>22</v>
      </c>
      <c r="B22" s="82" t="s">
        <v>105</v>
      </c>
      <c r="C22" s="2" t="s">
        <v>29</v>
      </c>
      <c r="D22" s="1">
        <v>5</v>
      </c>
      <c r="E22" s="70" cm="1">
        <f t="array" ref="E22">_xlfn.UNIQUE(_xlfn._xlws.FILTER(GERAL__2[Tamanho da área (ha)],('Detalhado por Intervenção'!$A22=GERAL__2[ID])*('Detalhado por Intervenção'!$C22=GERAL__2[Intervenção])*('Detalhado por Intervenção'!$D22=GERAL__2[Nº da Intervenção])))</f>
        <v>0.14899999999999999</v>
      </c>
      <c r="F22" s="70" t="str">
        <f>IFERROR(VLOOKUP(A22,Tabela1[], 4, FALSE), "Município não encontrado")</f>
        <v>Alegre</v>
      </c>
      <c r="G22" s="70" t="str">
        <f>IFERROR(VLOOKUP(A22,Tabela1[], 6, FALSE), "Município não encontrado")</f>
        <v>Rio Itapemirim</v>
      </c>
      <c r="H22" s="70" t="s">
        <v>55</v>
      </c>
      <c r="I22" s="70">
        <f>IFERROR(VLOOKUP(A22,Tabela1[], 17, FALSE), "Lat não encontrada")</f>
        <v>-20.61168533</v>
      </c>
      <c r="J22" s="70">
        <f>IFERROR(VLOOKUP(A22,Tabela1[], 18, FALSE), "Long não encontrada")</f>
        <v>-41.517515459999998</v>
      </c>
      <c r="K22" s="88"/>
      <c r="L22" s="89">
        <v>118.98399999999999</v>
      </c>
      <c r="M22" s="85">
        <v>104.02</v>
      </c>
      <c r="N22" s="70"/>
      <c r="O22" s="70"/>
      <c r="P22" s="70"/>
      <c r="Q22" s="70"/>
      <c r="R22" s="70"/>
      <c r="S22" s="85">
        <v>1166.33</v>
      </c>
      <c r="T22" s="88" cm="1">
        <f t="array" ref="T22">_xlfn.UNIQUE(_xlfn._xlws.FILTER(GERAL__2[Deslocamento],('Detalhado por Intervenção'!$A22=GERAL__2[ID])*('Detalhado por Intervenção'!$C22=GERAL__2[Intervenção])*('Detalhado por Intervenção'!$D22=GERAL__2[Nº da Intervenção])))</f>
        <v>30</v>
      </c>
      <c r="U22" s="70" cm="1">
        <f t="array" ref="U22">_xlfn.UNIQUE(_xlfn._xlws.FILTER(GERAL__2[Quantidade de Parcelas],('Detalhado por Intervenção'!$A22=GERAL__2[ID])*('Detalhado por Intervenção'!$C22=GERAL__2[Intervenção])*('Detalhado por Intervenção'!$D22=GERAL__2[Nº da Intervenção])))</f>
        <v>2</v>
      </c>
      <c r="V22" s="70" cm="1">
        <f t="array" ref="V22">_xlfn.UNIQUE(_xlfn._xlws.FILTER(GERAL__2[Quantidade de Individuos],('Detalhado por Intervenção'!$A22=GERAL__2[ID])*('Detalhado por Intervenção'!$C22=GERAL__2[Intervenção])*('Detalhado por Intervenção'!$D22=GERAL__2[Nº da Intervenção])))</f>
        <v>11</v>
      </c>
      <c r="W22" s="70" cm="1">
        <f t="array" ref="W22">_xlfn.UNIQUE(_xlfn._xlws.FILTER(GERAL__2[Quantidade de Espécies],('Detalhado por Intervenção'!$A22=GERAL__2[ID])*('Detalhado por Intervenção'!$C22=GERAL__2[Intervenção])*('Detalhado por Intervenção'!$D22=GERAL__2[Nº da Intervenção])))</f>
        <v>5</v>
      </c>
      <c r="X22" s="89">
        <f>IFERROR(46.57/'Detalhado por Intervenção'!$U22,"")</f>
        <v>23.285</v>
      </c>
      <c r="Y22" s="103" cm="1">
        <f t="array" ref="Y22">_xlfn.UNIQUE(_xlfn._xlws.FILTER(GERAL__2[Qtd Mudas Estimadas Intervenção],('Detalhado por Intervenção'!$A22=GERAL__2[ID])*('Detalhado por Intervenção'!$C22=GERAL__2[Intervenção])*('Detalhado por Intervenção'!$D22=GERAL__2[Nº da Intervenção])))</f>
        <v>81.95</v>
      </c>
      <c r="Z22" s="105" cm="1">
        <f t="array" ref="Z22">_xlfn.UNIQUE(_xlfn._xlws.FILTER(GERAL__2[Qtd Mudas Plantio],('Detalhado por Intervenção'!$A22=GERAL__2[ID])*('Detalhado por Intervenção'!$C22=GERAL__2[Intervenção])*('Detalhado por Intervenção'!$D22=GERAL__2[Nº da Intervenção])))</f>
        <v>5.0499999999999972</v>
      </c>
      <c r="AA22" s="72" cm="1">
        <f t="array" ref="AA22">_xlfn.UNIQUE(_xlfn._xlws.FILTER(GERAL__2[Adubação Cobertura (R$)],('Detalhado por Intervenção'!$A22=GERAL__2[ID])*('Detalhado por Intervenção'!$C22=GERAL__2[Intervenção])*('Detalhado por Intervenção'!$D22=GERAL__2[Nº da Intervenção])))</f>
        <v>34.7468</v>
      </c>
      <c r="AB22" s="71" cm="1">
        <f t="array" ref="AB22">_xlfn.UNIQUE(_xlfn._xlws.FILTER(GERAL__2[Adubação plantio (R$)],('Detalhado por Intervenção'!$A22=GERAL__2[ID])*('Detalhado por Intervenção'!$C22=GERAL__2[Intervenção])*('Detalhado por Intervenção'!$D22=GERAL__2[Nº da Intervenção])))</f>
        <v>75.167999999999992</v>
      </c>
      <c r="AC22" s="71" cm="1">
        <f t="array" ref="AC22">_xlfn.UNIQUE(_xlfn._xlws.FILTER(GERAL__2[Custo de Mudas(R$)],('Detalhado por Intervenção'!$A22=GERAL__2[ID])*('Detalhado por Intervenção'!$C22=GERAL__2[Intervenção])*('Detalhado por Intervenção'!$D22=GERAL__2[Nº da Intervenção])))</f>
        <v>17.67499999999999</v>
      </c>
      <c r="AD22" s="71" cm="1">
        <f t="array" ref="AD22">_xlfn.UNIQUE(_xlfn._xlws.FILTER(GERAL__2[Semente (R$)],('Detalhado por Intervenção'!$A22=GERAL__2[ID])*('Detalhado por Intervenção'!$C22=GERAL__2[Intervenção])*('Detalhado por Intervenção'!$D22=GERAL__2[Nº da Intervenção])))</f>
        <v>0</v>
      </c>
      <c r="AE22" s="71" cm="1">
        <f t="array" ref="AE22">_xlfn.UNIQUE(_xlfn._xlws.FILTER(GERAL__2[Controle de Formigas (R$)],('Detalhado por Intervenção'!$A22=GERAL__2[ID])*('Detalhado por Intervenção'!$C22=GERAL__2[Intervenção])*('Detalhado por Intervenção'!$D22=GERAL__2[Nº da Intervenção])))</f>
        <v>10.549199999999999</v>
      </c>
      <c r="AF22" s="85" cm="1">
        <f t="array" ref="AF22">_xlfn.UNIQUE(_xlfn._xlws.FILTER(GERAL__2[Coroamento manual ano 1 (R$)],('Detalhado por Intervenção'!$A22=GERAL__2[ID])*('Detalhado por Intervenção'!$C22=GERAL__2[Intervenção])*('Detalhado por Intervenção'!$D22=GERAL__2[Nº da Intervenção])))</f>
        <v>81.95</v>
      </c>
      <c r="AG22" s="71" cm="1">
        <f t="array" ref="AG22">_xlfn.UNIQUE(_xlfn._xlws.FILTER(GERAL__2[Coroamento manual ano 2 (R$)],('Detalhado por Intervenção'!$A22=GERAL__2[ID])*('Detalhado por Intervenção'!$C22=GERAL__2[Intervenção])*('Detalhado por Intervenção'!$D22=GERAL__2[Nº da Intervenção])))</f>
        <v>87</v>
      </c>
      <c r="AH22" s="71" cm="1">
        <f t="array" ref="AH22">_xlfn.UNIQUE(_xlfn._xlws.FILTER(GERAL__2[Roçada semi mecanizada Ano 1(R$)],('Detalhado por Intervenção'!$A22=GERAL__2[ID])*('Detalhado por Intervenção'!$C22=GERAL__2[Intervenção])*('Detalhado por Intervenção'!$D22=GERAL__2[Nº da Intervenção])))</f>
        <v>89.399999999999991</v>
      </c>
      <c r="AI22" s="71" cm="1">
        <f t="array" ref="AI22">_xlfn.UNIQUE(_xlfn._xlws.FILTER(GERAL__2[Roçada semi mecanizada Ano 2(R$)],('Detalhado por Intervenção'!$A22=GERAL__2[ID])*('Detalhado por Intervenção'!$C22=GERAL__2[Intervenção])*('Detalhado por Intervenção'!$D22=GERAL__2[Nº da Intervenção])))</f>
        <v>89.399999999999991</v>
      </c>
      <c r="AJ22" s="71" cm="1">
        <f t="array" ref="AJ22">_xlfn._xlws.FILTER(GERAL__2[Construção da Cerca],('Detalhado por Intervenção'!$A22=GERAL__2[ID])*('Detalhado por Intervenção'!$C22=GERAL__2[Intervenção])*('Detalhado por Intervenção'!$D22=GERAL__2[Nº da Intervenção]))</f>
        <v>0</v>
      </c>
      <c r="AK22" s="71" cm="1">
        <f t="array" ref="AK22">_xlfn.UNIQUE(_xlfn._xlws.FILTER(GERAL__2[Plantio],('Detalhado por Intervenção'!$A22=GERAL__2[ID])*('Detalhado por Intervenção'!$C22=GERAL__2[Intervenção])*('Detalhado por Intervenção'!$D22=GERAL__2[Nº da Intervenção])))</f>
        <v>12.624999999999993</v>
      </c>
      <c r="AL22" s="71" cm="1">
        <f t="array" ref="AL22">(_xlfn._xlws.FILTER(GERAL__2[Adubação de Cobertura],('Detalhado por Intervenção'!$A22=GERAL__2[ID])*('Detalhado por Intervenção'!$C22=GERAL__2[Intervenção])*('Detalhado por Intervenção'!$D22=GERAL__2[Nº da Intervenção])))</f>
        <v>40.975000000000001</v>
      </c>
      <c r="AM22" s="71" cm="1">
        <f t="array" ref="AM22">_xlfn.UNIQUE(_xlfn._xlws.FILTER(GERAL__2[Cosntrução de Aceiro],('Detalhado por Intervenção'!$A22=GERAL__2[ID])*('Detalhado por Intervenção'!$C22=GERAL__2[Intervenção])*('Detalhado por Intervenção'!$D22=GERAL__2[Nº da Intervenção])))</f>
        <v>0</v>
      </c>
      <c r="AN22" s="71" cm="1">
        <f t="array" ref="AN22">_xlfn.UNIQUE(_xlfn._xlws.FILTER(GERAL__2[Combate de Formigas],('Detalhado por Intervenção'!$A22=GERAL__2[ID])*('Detalhado por Intervenção'!$C22=GERAL__2[Intervenção])*('Detalhado por Intervenção'!$D22=GERAL__2[Nº da Intervenção])))</f>
        <v>14.899999999999999</v>
      </c>
      <c r="AO22" s="85"/>
      <c r="AP22" s="85" cm="1">
        <f t="array" ref="AP22">_xlfn.UNIQUE(_xlfn._xlws.FILTER(GERAL__2[Retirada de amostras de solo para análise],('Detalhado por Intervenção'!$A22=GERAL__2[ID])*('Detalhado por Intervenção'!$C22=GERAL__2[Intervenção])*('Detalhado por Intervenção'!$D22=GERAL__2[Nº da Intervenção])))</f>
        <v>50</v>
      </c>
      <c r="AQ22" s="71" cm="1">
        <f t="array" ref="AQ22">_xlfn.UNIQUE(_xlfn._xlws.FILTER(GERAL__2[Deslocamento Custo (R$)],('Detalhado por Intervenção'!$A22=GERAL__2[ID])*('Detalhado por Intervenção'!$C22=GERAL__2[Intervenção])*('Detalhado por Intervenção'!$D22=GERAL__2[Nº da Intervenção])))</f>
        <v>900</v>
      </c>
      <c r="AR22" s="71" cm="1">
        <f t="array" ref="AR22">_xlfn.UNIQUE(_xlfn._xlws.FILTER(GERAL__2[Alimentação],('Detalhado por Intervenção'!$A22=GERAL__2[ID])*('Detalhado por Intervenção'!$C22=GERAL__2[Intervenção])*('Detalhado por Intervenção'!$D22=GERAL__2[Nº da Intervenção])))</f>
        <v>450</v>
      </c>
      <c r="AS22" s="73" cm="1">
        <f t="array" ref="AS22">_xlfn.UNIQUE(_xlfn._xlws.FILTER(GERAL__2[Gerente de operações],('Detalhado por Intervenção'!$A22=GERAL__2[ID])*('Detalhado por Intervenção'!$C22=GERAL__2[Intervenção])*('Detalhado por Intervenção'!$D22=GERAL__2[Nº da Intervenção])))</f>
        <v>483</v>
      </c>
      <c r="AT22" s="71" cm="1">
        <f t="array" ref="AT22">_xlfn.UNIQUE(_xlfn._xlws.FILTER(GERAL__2[Coordenador de campo],('Detalhado por Intervenção'!$A22=GERAL__2[ID])*('Detalhado por Intervenção'!$C22=GERAL__2[Intervenção])*('Detalhado por Intervenção'!$D22=GERAL__2[Nº da Intervenção])))</f>
        <v>339</v>
      </c>
      <c r="AU22" s="71" cm="1">
        <f t="array" ref="AU22">_xlfn.UNIQUE(_xlfn._xlws.FILTER(GERAL__2[Operador de campo],('Detalhado por Intervenção'!$A22=GERAL__2[ID])*('Detalhado por Intervenção'!$C22=GERAL__2[Intervenção])*('Detalhado por Intervenção'!$D22=GERAL__2[Nº da Intervenção])))</f>
        <v>600</v>
      </c>
      <c r="AV22" s="71">
        <f>'GERAL (2)'!BP21+'GERAL (2)'!BQ21</f>
        <v>1911.68</v>
      </c>
      <c r="AW22" s="74">
        <f>SUMIFS(GERAL__2[VALOR FINAL], GERAL__2[ID], 'Detalhado por Intervenção'!$A22, GERAL__2[Intervenção], 'Detalhado por Intervenção'!$C22, GERAL__2[Nº da Intervenção], 'Detalhado por Intervenção'!$D22)</f>
        <v>3652.933</v>
      </c>
      <c r="AX22" s="53">
        <v>106.24000000000001</v>
      </c>
      <c r="AY22" s="54">
        <v>4737.7576000000008</v>
      </c>
      <c r="AZ22" s="86">
        <v>350.59199999999998</v>
      </c>
      <c r="BA22" s="55" t="s">
        <v>345</v>
      </c>
      <c r="BB22" s="53"/>
      <c r="BC22" s="53"/>
      <c r="BD22" s="53"/>
    </row>
    <row r="23" spans="1:56" x14ac:dyDescent="0.35">
      <c r="A23" s="81" t="s">
        <v>22</v>
      </c>
      <c r="B23" s="82" t="s">
        <v>105</v>
      </c>
      <c r="C23" s="2" t="s">
        <v>29</v>
      </c>
      <c r="D23" s="1">
        <v>7</v>
      </c>
      <c r="E23" s="70" cm="1">
        <f t="array" ref="E23">_xlfn.UNIQUE(_xlfn._xlws.FILTER(GERAL__2[Tamanho da área (ha)],('Detalhado por Intervenção'!$A23=GERAL__2[ID])*('Detalhado por Intervenção'!$C23=GERAL__2[Intervenção])*('Detalhado por Intervenção'!$D23=GERAL__2[Nº da Intervenção])))</f>
        <v>0.16800000000000001</v>
      </c>
      <c r="F23" s="70" t="str">
        <f>IFERROR(VLOOKUP(A23,Tabela1[], 4, FALSE), "Município não encontrado")</f>
        <v>Alegre</v>
      </c>
      <c r="G23" s="70" t="str">
        <f>IFERROR(VLOOKUP(A23,Tabela1[], 6, FALSE), "Município não encontrado")</f>
        <v>Rio Itapemirim</v>
      </c>
      <c r="H23" s="70" t="s">
        <v>55</v>
      </c>
      <c r="I23" s="70">
        <f>IFERROR(VLOOKUP(A23,Tabela1[], 17, FALSE), "Lat não encontrada")</f>
        <v>-20.61168533</v>
      </c>
      <c r="J23" s="70">
        <f>IFERROR(VLOOKUP(A23,Tabela1[], 18, FALSE), "Long não encontrada")</f>
        <v>-41.517515459999998</v>
      </c>
      <c r="K23" s="88">
        <v>181</v>
      </c>
      <c r="L23" s="89">
        <v>152.613</v>
      </c>
      <c r="M23" s="85">
        <v>410.6</v>
      </c>
      <c r="N23" s="70">
        <v>4.5</v>
      </c>
      <c r="O23" s="70">
        <v>0.90500000000000003</v>
      </c>
      <c r="P23" s="70">
        <v>63.35</v>
      </c>
      <c r="Q23" s="70"/>
      <c r="R23" s="70"/>
      <c r="S23" s="85">
        <v>2401.06</v>
      </c>
      <c r="T23" s="88" cm="1">
        <f t="array" ref="T23">_xlfn.UNIQUE(_xlfn._xlws.FILTER(GERAL__2[Deslocamento],('Detalhado por Intervenção'!$A23=GERAL__2[ID])*('Detalhado por Intervenção'!$C23=GERAL__2[Intervenção])*('Detalhado por Intervenção'!$D23=GERAL__2[Nº da Intervenção])))</f>
        <v>30</v>
      </c>
      <c r="U23" s="66" cm="1">
        <f t="array" ref="U23">_xlfn.UNIQUE(_xlfn._xlws.FILTER(GERAL__2[Quantidade de Parcelas],('Detalhado por Intervenção'!$A23=GERAL__2[ID])*('Detalhado por Intervenção'!$C23=GERAL__2[Intervenção])*('Detalhado por Intervenção'!$D23=GERAL__2[Nº da Intervenção])))</f>
        <v>2</v>
      </c>
      <c r="V23" s="66" cm="1">
        <f t="array" ref="V23">_xlfn.UNIQUE(_xlfn._xlws.FILTER(GERAL__2[Quantidade de Individuos],('Detalhado por Intervenção'!$A23=GERAL__2[ID])*('Detalhado por Intervenção'!$C23=GERAL__2[Intervenção])*('Detalhado por Intervenção'!$D23=GERAL__2[Nº da Intervenção])))</f>
        <v>13</v>
      </c>
      <c r="W23" s="66" cm="1">
        <f t="array" ref="W23">_xlfn.UNIQUE(_xlfn._xlws.FILTER(GERAL__2[Quantidade de Espécies],('Detalhado por Intervenção'!$A23=GERAL__2[ID])*('Detalhado por Intervenção'!$C23=GERAL__2[Intervenção])*('Detalhado por Intervenção'!$D23=GERAL__2[Nº da Intervenção])))</f>
        <v>7</v>
      </c>
      <c r="X23" s="89">
        <f>IFERROR(46.57/'Detalhado por Intervenção'!$U23,"")</f>
        <v>23.285</v>
      </c>
      <c r="Y23" s="103" cm="1">
        <f t="array" ref="Y23">_xlfn.UNIQUE(_xlfn._xlws.FILTER(GERAL__2[Qtd Mudas Estimadas Intervenção],('Detalhado por Intervenção'!$A23=GERAL__2[ID])*('Detalhado por Intervenção'!$C23=GERAL__2[Intervenção])*('Detalhado por Intervenção'!$D23=GERAL__2[Nº da Intervenção])))</f>
        <v>109.2</v>
      </c>
      <c r="Z23" s="104" cm="1">
        <f t="array" ref="Z23">_xlfn.UNIQUE(_xlfn._xlws.FILTER(GERAL__2[Qtd Mudas Plantio],('Detalhado por Intervenção'!$A23=GERAL__2[ID])*('Detalhado por Intervenção'!$C23=GERAL__2[Intervenção])*('Detalhado por Intervenção'!$D23=GERAL__2[Nº da Intervenção])))</f>
        <v>0</v>
      </c>
      <c r="AA23" s="75" cm="1">
        <f t="array" ref="AA23">_xlfn.UNIQUE(_xlfn._xlws.FILTER(GERAL__2[Adubação Cobertura (R$)],('Detalhado por Intervenção'!$A23=GERAL__2[ID])*('Detalhado por Intervenção'!$C23=GERAL__2[Intervenção])*('Detalhado por Intervenção'!$D23=GERAL__2[Nº da Intervenção])))</f>
        <v>46.300800000000002</v>
      </c>
      <c r="AB23" s="49" cm="1">
        <f t="array" ref="AB23">_xlfn.UNIQUE(_xlfn._xlws.FILTER(GERAL__2[Adubação plantio (R$)],('Detalhado por Intervenção'!$A23=GERAL__2[ID])*('Detalhado por Intervenção'!$C23=GERAL__2[Intervenção])*('Detalhado por Intervenção'!$D23=GERAL__2[Nº da Intervenção])))</f>
        <v>83.807999999999993</v>
      </c>
      <c r="AC23" s="49" cm="1">
        <f t="array" ref="AC23">_xlfn.UNIQUE(_xlfn._xlws.FILTER(GERAL__2[Custo de Mudas(R$)],('Detalhado por Intervenção'!$A23=GERAL__2[ID])*('Detalhado por Intervenção'!$C23=GERAL__2[Intervenção])*('Detalhado por Intervenção'!$D23=GERAL__2[Nº da Intervenção])))</f>
        <v>0</v>
      </c>
      <c r="AD23" s="71" cm="1">
        <f t="array" ref="AD23">_xlfn.UNIQUE(_xlfn._xlws.FILTER(GERAL__2[Semente (R$)],('Detalhado por Intervenção'!$A23=GERAL__2[ID])*('Detalhado por Intervenção'!$C23=GERAL__2[Intervenção])*('Detalhado por Intervenção'!$D23=GERAL__2[Nº da Intervenção])))</f>
        <v>0</v>
      </c>
      <c r="AE23" s="71" cm="1">
        <f t="array" ref="AE23">_xlfn.UNIQUE(_xlfn._xlws.FILTER(GERAL__2[Controle de Formigas (R$)],('Detalhado por Intervenção'!$A23=GERAL__2[ID])*('Detalhado por Intervenção'!$C23=GERAL__2[Intervenção])*('Detalhado por Intervenção'!$D23=GERAL__2[Nº da Intervenção])))</f>
        <v>11.894400000000001</v>
      </c>
      <c r="AF23" s="85" cm="1">
        <f t="array" ref="AF23">_xlfn.UNIQUE(_xlfn._xlws.FILTER(GERAL__2[Coroamento manual ano 1 (R$)],('Detalhado por Intervenção'!$A23=GERAL__2[ID])*('Detalhado por Intervenção'!$C23=GERAL__2[Intervenção])*('Detalhado por Intervenção'!$D23=GERAL__2[Nº da Intervenção])))</f>
        <v>109.2</v>
      </c>
      <c r="AG23" s="49" cm="1">
        <f t="array" ref="AG23">_xlfn.UNIQUE(_xlfn._xlws.FILTER(GERAL__2[Coroamento manual ano 2 (R$)],('Detalhado por Intervenção'!$A23=GERAL__2[ID])*('Detalhado por Intervenção'!$C23=GERAL__2[Intervenção])*('Detalhado por Intervenção'!$D23=GERAL__2[Nº da Intervenção])))</f>
        <v>97</v>
      </c>
      <c r="AH23" s="49" cm="1">
        <f t="array" ref="AH23">_xlfn.UNIQUE(_xlfn._xlws.FILTER(GERAL__2[Roçada semi mecanizada Ano 1(R$)],('Detalhado por Intervenção'!$A23=GERAL__2[ID])*('Detalhado por Intervenção'!$C23=GERAL__2[Intervenção])*('Detalhado por Intervenção'!$D23=GERAL__2[Nº da Intervenção])))</f>
        <v>100.80000000000001</v>
      </c>
      <c r="AI23" s="49" cm="1">
        <f t="array" ref="AI23">_xlfn.UNIQUE(_xlfn._xlws.FILTER(GERAL__2[Roçada semi mecanizada Ano 2(R$)],('Detalhado por Intervenção'!$A23=GERAL__2[ID])*('Detalhado por Intervenção'!$C23=GERAL__2[Intervenção])*('Detalhado por Intervenção'!$D23=GERAL__2[Nº da Intervenção])))</f>
        <v>100.80000000000001</v>
      </c>
      <c r="AJ23" s="49" cm="1">
        <f t="array" ref="AJ23">_xlfn._xlws.FILTER(GERAL__2[Construção da Cerca],('Detalhado por Intervenção'!$A23=GERAL__2[ID])*('Detalhado por Intervenção'!$C23=GERAL__2[Intervenção])*('Detalhado por Intervenção'!$D23=GERAL__2[Nº da Intervenção]))</f>
        <v>0</v>
      </c>
      <c r="AK23" s="49" cm="1">
        <f t="array" ref="AK23">_xlfn.UNIQUE(_xlfn._xlws.FILTER(GERAL__2[Plantio],('Detalhado por Intervenção'!$A23=GERAL__2[ID])*('Detalhado por Intervenção'!$C23=GERAL__2[Intervenção])*('Detalhado por Intervenção'!$D23=GERAL__2[Nº da Intervenção])))</f>
        <v>0</v>
      </c>
      <c r="AL23" s="49" cm="1">
        <f t="array" ref="AL23">(_xlfn._xlws.FILTER(GERAL__2[Adubação de Cobertura],('Detalhado por Intervenção'!$A23=GERAL__2[ID])*('Detalhado por Intervenção'!$C23=GERAL__2[Intervenção])*('Detalhado por Intervenção'!$D23=GERAL__2[Nº da Intervenção])))</f>
        <v>54.6</v>
      </c>
      <c r="AM23" s="49" cm="1">
        <f t="array" ref="AM23">_xlfn.UNIQUE(_xlfn._xlws.FILTER(GERAL__2[Cosntrução de Aceiro],('Detalhado por Intervenção'!$A23=GERAL__2[ID])*('Detalhado por Intervenção'!$C23=GERAL__2[Intervenção])*('Detalhado por Intervenção'!$D23=GERAL__2[Nº da Intervenção])))</f>
        <v>0</v>
      </c>
      <c r="AN23" s="49" cm="1">
        <f t="array" ref="AN23">_xlfn.UNIQUE(_xlfn._xlws.FILTER(GERAL__2[Combate de Formigas],('Detalhado por Intervenção'!$A23=GERAL__2[ID])*('Detalhado por Intervenção'!$C23=GERAL__2[Intervenção])*('Detalhado por Intervenção'!$D23=GERAL__2[Nº da Intervenção])))</f>
        <v>16.8</v>
      </c>
      <c r="AO23" s="85"/>
      <c r="AP23" s="85" cm="1">
        <f t="array" ref="AP23">_xlfn.UNIQUE(_xlfn._xlws.FILTER(GERAL__2[Retirada de amostras de solo para análise],('Detalhado por Intervenção'!$A23=GERAL__2[ID])*('Detalhado por Intervenção'!$C23=GERAL__2[Intervenção])*('Detalhado por Intervenção'!$D23=GERAL__2[Nº da Intervenção])))</f>
        <v>50</v>
      </c>
      <c r="AQ23" s="49" cm="1">
        <f t="array" ref="AQ23">_xlfn.UNIQUE(_xlfn._xlws.FILTER(GERAL__2[Deslocamento Custo (R$)],('Detalhado por Intervenção'!$A23=GERAL__2[ID])*('Detalhado por Intervenção'!$C23=GERAL__2[Intervenção])*('Detalhado por Intervenção'!$D23=GERAL__2[Nº da Intervenção])))</f>
        <v>900</v>
      </c>
      <c r="AR23" s="49" cm="1">
        <f t="array" ref="AR23">_xlfn.UNIQUE(_xlfn._xlws.FILTER(GERAL__2[Alimentação],('Detalhado por Intervenção'!$A23=GERAL__2[ID])*('Detalhado por Intervenção'!$C23=GERAL__2[Intervenção])*('Detalhado por Intervenção'!$D23=GERAL__2[Nº da Intervenção])))</f>
        <v>450</v>
      </c>
      <c r="AS23" s="68" cm="1">
        <f t="array" ref="AS23">_xlfn.UNIQUE(_xlfn._xlws.FILTER(GERAL__2[Gerente de operações],('Detalhado por Intervenção'!$A23=GERAL__2[ID])*('Detalhado por Intervenção'!$C23=GERAL__2[Intervenção])*('Detalhado por Intervenção'!$D23=GERAL__2[Nº da Intervenção])))</f>
        <v>483</v>
      </c>
      <c r="AT23" s="49" cm="1">
        <f t="array" ref="AT23">_xlfn.UNIQUE(_xlfn._xlws.FILTER(GERAL__2[Coordenador de campo],('Detalhado por Intervenção'!$A23=GERAL__2[ID])*('Detalhado por Intervenção'!$C23=GERAL__2[Intervenção])*('Detalhado por Intervenção'!$D23=GERAL__2[Nº da Intervenção])))</f>
        <v>339</v>
      </c>
      <c r="AU23" s="49" cm="1">
        <f t="array" ref="AU23">_xlfn.UNIQUE(_xlfn._xlws.FILTER(GERAL__2[Operador de campo],('Detalhado por Intervenção'!$A23=GERAL__2[ID])*('Detalhado por Intervenção'!$C23=GERAL__2[Intervenção])*('Detalhado por Intervenção'!$D23=GERAL__2[Nº da Intervenção])))</f>
        <v>600</v>
      </c>
      <c r="AV23" s="49">
        <f>'GERAL (2)'!BP22+'GERAL (2)'!BQ22</f>
        <v>334.08000000000004</v>
      </c>
      <c r="AW23" s="69">
        <f>SUMIFS(GERAL__2[VALOR FINAL], GERAL__2[ID], 'Detalhado por Intervenção'!$A23, GERAL__2[Intervenção], 'Detalhado por Intervenção'!$C23, GERAL__2[Nº da Intervenção], 'Detalhado por Intervenção'!$D23)</f>
        <v>3755.0111999999999</v>
      </c>
      <c r="AX23" s="50">
        <v>378.88</v>
      </c>
      <c r="AY23" s="51">
        <v>4438.4607999999998</v>
      </c>
      <c r="AZ23" s="86">
        <v>1250.3040000000001</v>
      </c>
      <c r="BA23" s="52" t="s">
        <v>346</v>
      </c>
      <c r="BB23" s="50"/>
      <c r="BC23" s="50"/>
      <c r="BD23" s="50"/>
    </row>
    <row r="24" spans="1:56" x14ac:dyDescent="0.35">
      <c r="A24" s="81" t="s">
        <v>22</v>
      </c>
      <c r="B24" s="82" t="s">
        <v>105</v>
      </c>
      <c r="C24" s="2" t="s">
        <v>29</v>
      </c>
      <c r="D24" s="1">
        <v>8</v>
      </c>
      <c r="E24" s="70" cm="1">
        <f t="array" ref="E24">_xlfn.UNIQUE(_xlfn._xlws.FILTER(GERAL__2[Tamanho da área (ha)],('Detalhado por Intervenção'!$A24=GERAL__2[ID])*('Detalhado por Intervenção'!$C24=GERAL__2[Intervenção])*('Detalhado por Intervenção'!$D24=GERAL__2[Nº da Intervenção])))</f>
        <v>0.29599999999999999</v>
      </c>
      <c r="F24" s="70" t="str">
        <f>IFERROR(VLOOKUP(A24,Tabela1[], 4, FALSE), "Município não encontrado")</f>
        <v>Alegre</v>
      </c>
      <c r="G24" s="70" t="str">
        <f>IFERROR(VLOOKUP(A24,Tabela1[], 6, FALSE), "Município não encontrado")</f>
        <v>Rio Itapemirim</v>
      </c>
      <c r="H24" s="70" t="s">
        <v>55</v>
      </c>
      <c r="I24" s="70">
        <f>IFERROR(VLOOKUP(A24,Tabela1[], 17, FALSE), "Lat não encontrada")</f>
        <v>-20.61168533</v>
      </c>
      <c r="J24" s="70">
        <f>IFERROR(VLOOKUP(A24,Tabela1[], 18, FALSE), "Long não encontrada")</f>
        <v>-41.517515459999998</v>
      </c>
      <c r="K24" s="88">
        <v>75</v>
      </c>
      <c r="L24" s="89">
        <v>35.311999999999998</v>
      </c>
      <c r="M24" s="85">
        <v>205.3</v>
      </c>
      <c r="N24" s="70">
        <v>2.25</v>
      </c>
      <c r="O24" s="70">
        <v>0.375</v>
      </c>
      <c r="P24" s="70">
        <v>26.25</v>
      </c>
      <c r="Q24" s="70"/>
      <c r="R24" s="70"/>
      <c r="S24" s="85">
        <v>785.17</v>
      </c>
      <c r="T24" s="88" cm="1">
        <f t="array" ref="T24">_xlfn.UNIQUE(_xlfn._xlws.FILTER(GERAL__2[Deslocamento],('Detalhado por Intervenção'!$A24=GERAL__2[ID])*('Detalhado por Intervenção'!$C24=GERAL__2[Intervenção])*('Detalhado por Intervenção'!$D24=GERAL__2[Nº da Intervenção])))</f>
        <v>30</v>
      </c>
      <c r="U24" s="70" cm="1">
        <f t="array" ref="U24">_xlfn.UNIQUE(_xlfn._xlws.FILTER(GERAL__2[Quantidade de Parcelas],('Detalhado por Intervenção'!$A24=GERAL__2[ID])*('Detalhado por Intervenção'!$C24=GERAL__2[Intervenção])*('Detalhado por Intervenção'!$D24=GERAL__2[Nº da Intervenção])))</f>
        <v>2</v>
      </c>
      <c r="V24" s="70" cm="1">
        <f t="array" ref="V24">_xlfn.UNIQUE(_xlfn._xlws.FILTER(GERAL__2[Quantidade de Individuos],('Detalhado por Intervenção'!$A24=GERAL__2[ID])*('Detalhado por Intervenção'!$C24=GERAL__2[Intervenção])*('Detalhado por Intervenção'!$D24=GERAL__2[Nº da Intervenção])))</f>
        <v>9</v>
      </c>
      <c r="W24" s="70" cm="1">
        <f t="array" ref="W24">_xlfn.UNIQUE(_xlfn._xlws.FILTER(GERAL__2[Quantidade de Espécies],('Detalhado por Intervenção'!$A24=GERAL__2[ID])*('Detalhado por Intervenção'!$C24=GERAL__2[Intervenção])*('Detalhado por Intervenção'!$D24=GERAL__2[Nº da Intervenção])))</f>
        <v>6</v>
      </c>
      <c r="X24" s="89">
        <f>IFERROR(46.57/'Detalhado por Intervenção'!$U24,"")</f>
        <v>23.285</v>
      </c>
      <c r="Y24" s="103" cm="1">
        <f t="array" ref="Y24">_xlfn.UNIQUE(_xlfn._xlws.FILTER(GERAL__2[Qtd Mudas Estimadas Intervenção],('Detalhado por Intervenção'!$A24=GERAL__2[ID])*('Detalhado por Intervenção'!$C24=GERAL__2[Intervenção])*('Detalhado por Intervenção'!$D24=GERAL__2[Nº da Intervenção])))</f>
        <v>133.19999999999999</v>
      </c>
      <c r="Z24" s="105" cm="1">
        <f t="array" ref="Z24">_xlfn.UNIQUE(_xlfn._xlws.FILTER(GERAL__2[Qtd Mudas Plantio],('Detalhado por Intervenção'!$A24=GERAL__2[ID])*('Detalhado por Intervenção'!$C24=GERAL__2[Intervenção])*('Detalhado por Intervenção'!$D24=GERAL__2[Nº da Intervenção])))</f>
        <v>47.800000000000011</v>
      </c>
      <c r="AA24" s="72" cm="1">
        <f t="array" ref="AA24">_xlfn.UNIQUE(_xlfn._xlws.FILTER(GERAL__2[Adubação Cobertura (R$)],('Detalhado por Intervenção'!$A24=GERAL__2[ID])*('Detalhado por Intervenção'!$C24=GERAL__2[Intervenção])*('Detalhado por Intervenção'!$D24=GERAL__2[Nº da Intervenção])))</f>
        <v>56.47679999999999</v>
      </c>
      <c r="AB24" s="71" cm="1">
        <f t="array" ref="AB24">_xlfn.UNIQUE(_xlfn._xlws.FILTER(GERAL__2[Adubação plantio (R$)],('Detalhado por Intervenção'!$A24=GERAL__2[ID])*('Detalhado por Intervenção'!$C24=GERAL__2[Intervenção])*('Detalhado por Intervenção'!$D24=GERAL__2[Nº da Intervenção])))</f>
        <v>156.38399999999999</v>
      </c>
      <c r="AC24" s="71" cm="1">
        <f t="array" ref="AC24">_xlfn.UNIQUE(_xlfn._xlws.FILTER(GERAL__2[Custo de Mudas(R$)],('Detalhado por Intervenção'!$A24=GERAL__2[ID])*('Detalhado por Intervenção'!$C24=GERAL__2[Intervenção])*('Detalhado por Intervenção'!$D24=GERAL__2[Nº da Intervenção])))</f>
        <v>167.30000000000004</v>
      </c>
      <c r="AD24" s="71" cm="1">
        <f t="array" ref="AD24">_xlfn.UNIQUE(_xlfn._xlws.FILTER(GERAL__2[Semente (R$)],('Detalhado por Intervenção'!$A24=GERAL__2[ID])*('Detalhado por Intervenção'!$C24=GERAL__2[Intervenção])*('Detalhado por Intervenção'!$D24=GERAL__2[Nº da Intervenção])))</f>
        <v>0</v>
      </c>
      <c r="AE24" s="71" cm="1">
        <f t="array" ref="AE24">_xlfn.UNIQUE(_xlfn._xlws.FILTER(GERAL__2[Controle de Formigas (R$)],('Detalhado por Intervenção'!$A24=GERAL__2[ID])*('Detalhado por Intervenção'!$C24=GERAL__2[Intervenção])*('Detalhado por Intervenção'!$D24=GERAL__2[Nº da Intervenção])))</f>
        <v>20.956799999999998</v>
      </c>
      <c r="AF24" s="85" cm="1">
        <f t="array" ref="AF24">_xlfn.UNIQUE(_xlfn._xlws.FILTER(GERAL__2[Coroamento manual ano 1 (R$)],('Detalhado por Intervenção'!$A24=GERAL__2[ID])*('Detalhado por Intervenção'!$C24=GERAL__2[Intervenção])*('Detalhado por Intervenção'!$D24=GERAL__2[Nº da Intervenção])))</f>
        <v>133.19999999999999</v>
      </c>
      <c r="AG24" s="71" cm="1">
        <f t="array" ref="AG24">_xlfn.UNIQUE(_xlfn._xlws.FILTER(GERAL__2[Coroamento manual ano 2 (R$)],('Detalhado por Intervenção'!$A24=GERAL__2[ID])*('Detalhado por Intervenção'!$C24=GERAL__2[Intervenção])*('Detalhado por Intervenção'!$D24=GERAL__2[Nº da Intervenção])))</f>
        <v>181</v>
      </c>
      <c r="AH24" s="71" cm="1">
        <f t="array" ref="AH24">_xlfn.UNIQUE(_xlfn._xlws.FILTER(GERAL__2[Roçada semi mecanizada Ano 1(R$)],('Detalhado por Intervenção'!$A24=GERAL__2[ID])*('Detalhado por Intervenção'!$C24=GERAL__2[Intervenção])*('Detalhado por Intervenção'!$D24=GERAL__2[Nº da Intervenção])))</f>
        <v>177.6</v>
      </c>
      <c r="AI24" s="71" cm="1">
        <f t="array" ref="AI24">_xlfn.UNIQUE(_xlfn._xlws.FILTER(GERAL__2[Roçada semi mecanizada Ano 2(R$)],('Detalhado por Intervenção'!$A24=GERAL__2[ID])*('Detalhado por Intervenção'!$C24=GERAL__2[Intervenção])*('Detalhado por Intervenção'!$D24=GERAL__2[Nº da Intervenção])))</f>
        <v>177.6</v>
      </c>
      <c r="AJ24" s="71" cm="1">
        <f t="array" ref="AJ24">_xlfn._xlws.FILTER(GERAL__2[Construção da Cerca],('Detalhado por Intervenção'!$A24=GERAL__2[ID])*('Detalhado por Intervenção'!$C24=GERAL__2[Intervenção])*('Detalhado por Intervenção'!$D24=GERAL__2[Nº da Intervenção]))</f>
        <v>0</v>
      </c>
      <c r="AK24" s="71" cm="1">
        <f t="array" ref="AK24">_xlfn.UNIQUE(_xlfn._xlws.FILTER(GERAL__2[Plantio],('Detalhado por Intervenção'!$A24=GERAL__2[ID])*('Detalhado por Intervenção'!$C24=GERAL__2[Intervenção])*('Detalhado por Intervenção'!$D24=GERAL__2[Nº da Intervenção])))</f>
        <v>119.50000000000003</v>
      </c>
      <c r="AL24" s="71" cm="1">
        <f t="array" ref="AL24">(_xlfn._xlws.FILTER(GERAL__2[Adubação de Cobertura],('Detalhado por Intervenção'!$A24=GERAL__2[ID])*('Detalhado por Intervenção'!$C24=GERAL__2[Intervenção])*('Detalhado por Intervenção'!$D24=GERAL__2[Nº da Intervenção])))</f>
        <v>66.599999999999994</v>
      </c>
      <c r="AM24" s="71" cm="1">
        <f t="array" ref="AM24">_xlfn.UNIQUE(_xlfn._xlws.FILTER(GERAL__2[Cosntrução de Aceiro],('Detalhado por Intervenção'!$A24=GERAL__2[ID])*('Detalhado por Intervenção'!$C24=GERAL__2[Intervenção])*('Detalhado por Intervenção'!$D24=GERAL__2[Nº da Intervenção])))</f>
        <v>0</v>
      </c>
      <c r="AN24" s="71" cm="1">
        <f t="array" ref="AN24">_xlfn.UNIQUE(_xlfn._xlws.FILTER(GERAL__2[Combate de Formigas],('Detalhado por Intervenção'!$A24=GERAL__2[ID])*('Detalhado por Intervenção'!$C24=GERAL__2[Intervenção])*('Detalhado por Intervenção'!$D24=GERAL__2[Nº da Intervenção])))</f>
        <v>29.599999999999998</v>
      </c>
      <c r="AO24" s="85"/>
      <c r="AP24" s="85" cm="1">
        <f t="array" ref="AP24">_xlfn.UNIQUE(_xlfn._xlws.FILTER(GERAL__2[Retirada de amostras de solo para análise],('Detalhado por Intervenção'!$A24=GERAL__2[ID])*('Detalhado por Intervenção'!$C24=GERAL__2[Intervenção])*('Detalhado por Intervenção'!$D24=GERAL__2[Nº da Intervenção])))</f>
        <v>50</v>
      </c>
      <c r="AQ24" s="71" cm="1">
        <f t="array" ref="AQ24">_xlfn.UNIQUE(_xlfn._xlws.FILTER(GERAL__2[Deslocamento Custo (R$)],('Detalhado por Intervenção'!$A24=GERAL__2[ID])*('Detalhado por Intervenção'!$C24=GERAL__2[Intervenção])*('Detalhado por Intervenção'!$D24=GERAL__2[Nº da Intervenção])))</f>
        <v>900</v>
      </c>
      <c r="AR24" s="71" cm="1">
        <f t="array" ref="AR24">_xlfn.UNIQUE(_xlfn._xlws.FILTER(GERAL__2[Alimentação],('Detalhado por Intervenção'!$A24=GERAL__2[ID])*('Detalhado por Intervenção'!$C24=GERAL__2[Intervenção])*('Detalhado por Intervenção'!$D24=GERAL__2[Nº da Intervenção])))</f>
        <v>450</v>
      </c>
      <c r="AS24" s="73" cm="1">
        <f t="array" ref="AS24">_xlfn.UNIQUE(_xlfn._xlws.FILTER(GERAL__2[Gerente de operações],('Detalhado por Intervenção'!$A24=GERAL__2[ID])*('Detalhado por Intervenção'!$C24=GERAL__2[Intervenção])*('Detalhado por Intervenção'!$D24=GERAL__2[Nº da Intervenção])))</f>
        <v>483</v>
      </c>
      <c r="AT24" s="71" cm="1">
        <f t="array" ref="AT24">_xlfn.UNIQUE(_xlfn._xlws.FILTER(GERAL__2[Coordenador de campo],('Detalhado por Intervenção'!$A24=GERAL__2[ID])*('Detalhado por Intervenção'!$C24=GERAL__2[Intervenção])*('Detalhado por Intervenção'!$D24=GERAL__2[Nº da Intervenção])))</f>
        <v>339</v>
      </c>
      <c r="AU24" s="71" cm="1">
        <f t="array" ref="AU24">_xlfn.UNIQUE(_xlfn._xlws.FILTER(GERAL__2[Operador de campo],('Detalhado por Intervenção'!$A24=GERAL__2[ID])*('Detalhado por Intervenção'!$C24=GERAL__2[Intervenção])*('Detalhado por Intervenção'!$D24=GERAL__2[Nº da Intervenção])))</f>
        <v>600</v>
      </c>
      <c r="AV24" s="71">
        <f>'GERAL (2)'!BP23+'GERAL (2)'!BQ23</f>
        <v>0</v>
      </c>
      <c r="AW24" s="74">
        <f>SUMIFS(GERAL__2[VALOR FINAL], GERAL__2[ID], 'Detalhado por Intervenção'!$A24, GERAL__2[Intervenção], 'Detalhado por Intervenção'!$C24, GERAL__2[Nº da Intervenção], 'Detalhado por Intervenção'!$D24)</f>
        <v>4657.5936000000002</v>
      </c>
      <c r="AX24" s="53">
        <v>195.84</v>
      </c>
      <c r="AY24" s="54">
        <v>3777.6656000000003</v>
      </c>
      <c r="AZ24" s="86">
        <v>646.27200000000005</v>
      </c>
      <c r="BA24" s="55" t="s">
        <v>347</v>
      </c>
      <c r="BB24" s="53"/>
      <c r="BC24" s="53"/>
      <c r="BD24" s="53"/>
    </row>
    <row r="25" spans="1:56" x14ac:dyDescent="0.35">
      <c r="A25" s="81" t="s">
        <v>22</v>
      </c>
      <c r="B25" s="82" t="s">
        <v>105</v>
      </c>
      <c r="C25" s="2" t="s">
        <v>31</v>
      </c>
      <c r="D25" s="2">
        <v>1</v>
      </c>
      <c r="E25" s="70" cm="1">
        <f t="array" ref="E25">_xlfn.UNIQUE(_xlfn._xlws.FILTER(GERAL__2[Tamanho da área (ha)],('Detalhado por Intervenção'!$A25=GERAL__2[ID])*('Detalhado por Intervenção'!$C25=GERAL__2[Intervenção])*('Detalhado por Intervenção'!$D25=GERAL__2[Nº da Intervenção])))</f>
        <v>8.3000000000000004E-2</v>
      </c>
      <c r="F25" s="70" t="str">
        <f>IFERROR(VLOOKUP(A25,Tabela1[], 4, FALSE), "Município não encontrado")</f>
        <v>Alegre</v>
      </c>
      <c r="G25" s="70" t="str">
        <f>IFERROR(VLOOKUP(A25,Tabela1[], 6, FALSE), "Município não encontrado")</f>
        <v>Rio Itapemirim</v>
      </c>
      <c r="H25" s="70" t="s">
        <v>55</v>
      </c>
      <c r="I25" s="70">
        <f>IFERROR(VLOOKUP(A25,Tabela1[], 17, FALSE), "Lat não encontrada")</f>
        <v>-20.61168533</v>
      </c>
      <c r="J25" s="70">
        <f>IFERROR(VLOOKUP(A25,Tabela1[], 18, FALSE), "Long não encontrada")</f>
        <v>-41.517515459999998</v>
      </c>
      <c r="K25" s="88">
        <v>97</v>
      </c>
      <c r="L25" s="89">
        <v>123.45</v>
      </c>
      <c r="M25" s="85">
        <v>232.68</v>
      </c>
      <c r="N25" s="70">
        <v>2.5499999999999998</v>
      </c>
      <c r="O25" s="70">
        <v>0.48499999999999999</v>
      </c>
      <c r="P25" s="70">
        <v>33.950000000000003</v>
      </c>
      <c r="Q25" s="70"/>
      <c r="R25" s="70"/>
      <c r="S25" s="85">
        <v>1672.97</v>
      </c>
      <c r="T25" s="88" cm="1">
        <f t="array" ref="T25">_xlfn.UNIQUE(_xlfn._xlws.FILTER(GERAL__2[Deslocamento],('Detalhado por Intervenção'!$A25=GERAL__2[ID])*('Detalhado por Intervenção'!$C25=GERAL__2[Intervenção])*('Detalhado por Intervenção'!$D25=GERAL__2[Nº da Intervenção])))</f>
        <v>30</v>
      </c>
      <c r="U25" s="66" cm="1">
        <f t="array" ref="U25">_xlfn.UNIQUE(_xlfn._xlws.FILTER(GERAL__2[Quantidade de Parcelas],('Detalhado por Intervenção'!$A25=GERAL__2[ID])*('Detalhado por Intervenção'!$C25=GERAL__2[Intervenção])*('Detalhado por Intervenção'!$D25=GERAL__2[Nº da Intervenção])))</f>
        <v>2</v>
      </c>
      <c r="V25" s="66" cm="1">
        <f t="array" ref="V25">_xlfn.UNIQUE(_xlfn._xlws.FILTER(GERAL__2[Quantidade de Individuos],('Detalhado por Intervenção'!$A25=GERAL__2[ID])*('Detalhado por Intervenção'!$C25=GERAL__2[Intervenção])*('Detalhado por Intervenção'!$D25=GERAL__2[Nº da Intervenção])))</f>
        <v>0</v>
      </c>
      <c r="W25" s="66" cm="1">
        <f t="array" ref="W25">_xlfn.UNIQUE(_xlfn._xlws.FILTER(GERAL__2[Quantidade de Espécies],('Detalhado por Intervenção'!$A25=GERAL__2[ID])*('Detalhado por Intervenção'!$C25=GERAL__2[Intervenção])*('Detalhado por Intervenção'!$D25=GERAL__2[Nº da Intervenção])))</f>
        <v>0</v>
      </c>
      <c r="X25" s="89">
        <f>IFERROR(46.57/'Detalhado por Intervenção'!$U25,"")</f>
        <v>23.285</v>
      </c>
      <c r="Y25" s="103" cm="1">
        <f t="array" ref="Y25">_xlfn.UNIQUE(_xlfn._xlws.FILTER(GERAL__2[Qtd Mudas Estimadas Intervenção],('Detalhado por Intervenção'!$A25=GERAL__2[ID])*('Detalhado por Intervenção'!$C25=GERAL__2[Intervenção])*('Detalhado por Intervenção'!$D25=GERAL__2[Nº da Intervenção])))</f>
        <v>0</v>
      </c>
      <c r="Z25" s="104" cm="1">
        <f t="array" ref="Z25">_xlfn.UNIQUE(_xlfn._xlws.FILTER(GERAL__2[Qtd Mudas Plantio],('Detalhado por Intervenção'!$A25=GERAL__2[ID])*('Detalhado por Intervenção'!$C25=GERAL__2[Intervenção])*('Detalhado por Intervenção'!$D25=GERAL__2[Nº da Intervenção])))</f>
        <v>0</v>
      </c>
      <c r="AA25" s="75" cm="1">
        <f t="array" ref="AA25">_xlfn.UNIQUE(_xlfn._xlws.FILTER(GERAL__2[Adubação Cobertura (R$)],('Detalhado por Intervenção'!$A25=GERAL__2[ID])*('Detalhado por Intervenção'!$C25=GERAL__2[Intervenção])*('Detalhado por Intervenção'!$D25=GERAL__2[Nº da Intervenção])))</f>
        <v>0</v>
      </c>
      <c r="AB25" s="49" cm="1">
        <f t="array" ref="AB25">_xlfn.UNIQUE(_xlfn._xlws.FILTER(GERAL__2[Adubação plantio (R$)],('Detalhado por Intervenção'!$A25=GERAL__2[ID])*('Detalhado por Intervenção'!$C25=GERAL__2[Intervenção])*('Detalhado por Intervenção'!$D25=GERAL__2[Nº da Intervenção])))</f>
        <v>0</v>
      </c>
      <c r="AC25" s="49" cm="1">
        <f t="array" ref="AC25">_xlfn.UNIQUE(_xlfn._xlws.FILTER(GERAL__2[Custo de Mudas(R$)],('Detalhado por Intervenção'!$A25=GERAL__2[ID])*('Detalhado por Intervenção'!$C25=GERAL__2[Intervenção])*('Detalhado por Intervenção'!$D25=GERAL__2[Nº da Intervenção])))</f>
        <v>0</v>
      </c>
      <c r="AD25" s="71" cm="1">
        <f t="array" ref="AD25">_xlfn.UNIQUE(_xlfn._xlws.FILTER(GERAL__2[Semente (R$)],('Detalhado por Intervenção'!$A25=GERAL__2[ID])*('Detalhado por Intervenção'!$C25=GERAL__2[Intervenção])*('Detalhado por Intervenção'!$D25=GERAL__2[Nº da Intervenção])))</f>
        <v>0</v>
      </c>
      <c r="AE25" s="71" cm="1">
        <f t="array" ref="AE25">_xlfn.UNIQUE(_xlfn._xlws.FILTER(GERAL__2[Controle de Formigas (R$)],('Detalhado por Intervenção'!$A25=GERAL__2[ID])*('Detalhado por Intervenção'!$C25=GERAL__2[Intervenção])*('Detalhado por Intervenção'!$D25=GERAL__2[Nº da Intervenção])))</f>
        <v>5.8764000000000003</v>
      </c>
      <c r="AF25" s="85" cm="1">
        <f t="array" ref="AF25">_xlfn.UNIQUE(_xlfn._xlws.FILTER(GERAL__2[Coroamento manual ano 1 (R$)],('Detalhado por Intervenção'!$A25=GERAL__2[ID])*('Detalhado por Intervenção'!$C25=GERAL__2[Intervenção])*('Detalhado por Intervenção'!$D25=GERAL__2[Nº da Intervenção])))</f>
        <v>0</v>
      </c>
      <c r="AG25" s="49" cm="1">
        <f t="array" ref="AG25">_xlfn.UNIQUE(_xlfn._xlws.FILTER(GERAL__2[Coroamento manual ano 2 (R$)],('Detalhado por Intervenção'!$A25=GERAL__2[ID])*('Detalhado por Intervenção'!$C25=GERAL__2[Intervenção])*('Detalhado por Intervenção'!$D25=GERAL__2[Nº da Intervenção])))</f>
        <v>0</v>
      </c>
      <c r="AH25" s="49" cm="1">
        <f t="array" ref="AH25">_xlfn.UNIQUE(_xlfn._xlws.FILTER(GERAL__2[Roçada semi mecanizada Ano 1(R$)],('Detalhado por Intervenção'!$A25=GERAL__2[ID])*('Detalhado por Intervenção'!$C25=GERAL__2[Intervenção])*('Detalhado por Intervenção'!$D25=GERAL__2[Nº da Intervenção])))</f>
        <v>49.800000000000004</v>
      </c>
      <c r="AI25" s="49" cm="1">
        <f t="array" ref="AI25">_xlfn.UNIQUE(_xlfn._xlws.FILTER(GERAL__2[Roçada semi mecanizada Ano 2(R$)],('Detalhado por Intervenção'!$A25=GERAL__2[ID])*('Detalhado por Intervenção'!$C25=GERAL__2[Intervenção])*('Detalhado por Intervenção'!$D25=GERAL__2[Nº da Intervenção])))</f>
        <v>49.800000000000004</v>
      </c>
      <c r="AJ25" s="49" cm="1">
        <f t="array" ref="AJ25">_xlfn._xlws.FILTER(GERAL__2[Construção da Cerca],('Detalhado por Intervenção'!$A25=GERAL__2[ID])*('Detalhado por Intervenção'!$C25=GERAL__2[Intervenção])*('Detalhado por Intervenção'!$D25=GERAL__2[Nº da Intervenção]))</f>
        <v>1903.7440000000001</v>
      </c>
      <c r="AK25" s="49" cm="1">
        <f t="array" ref="AK25">_xlfn.UNIQUE(_xlfn._xlws.FILTER(GERAL__2[Plantio],('Detalhado por Intervenção'!$A25=GERAL__2[ID])*('Detalhado por Intervenção'!$C25=GERAL__2[Intervenção])*('Detalhado por Intervenção'!$D25=GERAL__2[Nº da Intervenção])))</f>
        <v>0</v>
      </c>
      <c r="AL25" s="49" cm="1">
        <f t="array" ref="AL25">(_xlfn._xlws.FILTER(GERAL__2[Adubação de Cobertura],('Detalhado por Intervenção'!$A25=GERAL__2[ID])*('Detalhado por Intervenção'!$C25=GERAL__2[Intervenção])*('Detalhado por Intervenção'!$D25=GERAL__2[Nº da Intervenção])))</f>
        <v>0</v>
      </c>
      <c r="AM25" s="49" cm="1">
        <f t="array" ref="AM25">_xlfn.UNIQUE(_xlfn._xlws.FILTER(GERAL__2[Cosntrução de Aceiro],('Detalhado por Intervenção'!$A25=GERAL__2[ID])*('Detalhado por Intervenção'!$C25=GERAL__2[Intervenção])*('Detalhado por Intervenção'!$D25=GERAL__2[Nº da Intervenção])))</f>
        <v>0</v>
      </c>
      <c r="AN25" s="49" cm="1">
        <f t="array" ref="AN25">_xlfn.UNIQUE(_xlfn._xlws.FILTER(GERAL__2[Combate de Formigas],('Detalhado por Intervenção'!$A25=GERAL__2[ID])*('Detalhado por Intervenção'!$C25=GERAL__2[Intervenção])*('Detalhado por Intervenção'!$D25=GERAL__2[Nº da Intervenção])))</f>
        <v>8.3000000000000007</v>
      </c>
      <c r="AO25" s="85"/>
      <c r="AP25" s="85" cm="1">
        <f t="array" ref="AP25">_xlfn.UNIQUE(_xlfn._xlws.FILTER(GERAL__2[Retirada de amostras de solo para análise],('Detalhado por Intervenção'!$A25=GERAL__2[ID])*('Detalhado por Intervenção'!$C25=GERAL__2[Intervenção])*('Detalhado por Intervenção'!$D25=GERAL__2[Nº da Intervenção])))</f>
        <v>50</v>
      </c>
      <c r="AQ25" s="49" cm="1">
        <f t="array" ref="AQ25">_xlfn.UNIQUE(_xlfn._xlws.FILTER(GERAL__2[Deslocamento Custo (R$)],('Detalhado por Intervenção'!$A25=GERAL__2[ID])*('Detalhado por Intervenção'!$C25=GERAL__2[Intervenção])*('Detalhado por Intervenção'!$D25=GERAL__2[Nº da Intervenção])))</f>
        <v>900</v>
      </c>
      <c r="AR25" s="49" cm="1">
        <f t="array" ref="AR25">_xlfn.UNIQUE(_xlfn._xlws.FILTER(GERAL__2[Alimentação],('Detalhado por Intervenção'!$A25=GERAL__2[ID])*('Detalhado por Intervenção'!$C25=GERAL__2[Intervenção])*('Detalhado por Intervenção'!$D25=GERAL__2[Nº da Intervenção])))</f>
        <v>450</v>
      </c>
      <c r="AS25" s="68" cm="1">
        <f t="array" ref="AS25">_xlfn.UNIQUE(_xlfn._xlws.FILTER(GERAL__2[Gerente de operações],('Detalhado por Intervenção'!$A25=GERAL__2[ID])*('Detalhado por Intervenção'!$C25=GERAL__2[Intervenção])*('Detalhado por Intervenção'!$D25=GERAL__2[Nº da Intervenção])))</f>
        <v>483</v>
      </c>
      <c r="AT25" s="49" cm="1">
        <f t="array" ref="AT25">_xlfn.UNIQUE(_xlfn._xlws.FILTER(GERAL__2[Coordenador de campo],('Detalhado por Intervenção'!$A25=GERAL__2[ID])*('Detalhado por Intervenção'!$C25=GERAL__2[Intervenção])*('Detalhado por Intervenção'!$D25=GERAL__2[Nº da Intervenção])))</f>
        <v>339</v>
      </c>
      <c r="AU25" s="49" cm="1">
        <f t="array" ref="AU25">_xlfn.UNIQUE(_xlfn._xlws.FILTER(GERAL__2[Operador de campo],('Detalhado por Intervenção'!$A25=GERAL__2[ID])*('Detalhado por Intervenção'!$C25=GERAL__2[Intervenção])*('Detalhado por Intervenção'!$D25=GERAL__2[Nº da Intervenção])))</f>
        <v>600</v>
      </c>
      <c r="AV25" s="49">
        <f>'GERAL (2)'!BP24+'GERAL (2)'!BQ24</f>
        <v>0</v>
      </c>
      <c r="AW25" s="69">
        <f>SUMIFS(GERAL__2[VALOR FINAL], GERAL__2[ID], 'Detalhado por Intervenção'!$A25, GERAL__2[Intervenção], 'Detalhado por Intervenção'!$C25, GERAL__2[Nº da Intervenção], 'Detalhado por Intervenção'!$D25)</f>
        <v>4993.568400000001</v>
      </c>
      <c r="AX25" s="50">
        <v>215.04000000000002</v>
      </c>
      <c r="AY25" s="51">
        <v>3435.2543999999998</v>
      </c>
      <c r="AZ25" s="86">
        <v>709.63199999999995</v>
      </c>
      <c r="BA25" s="52" t="s">
        <v>348</v>
      </c>
      <c r="BB25" s="50"/>
      <c r="BC25" s="50"/>
      <c r="BD25" s="50"/>
    </row>
    <row r="26" spans="1:56" x14ac:dyDescent="0.35">
      <c r="A26" s="81" t="s">
        <v>23</v>
      </c>
      <c r="B26" s="82" t="s">
        <v>116</v>
      </c>
      <c r="C26" s="2" t="s">
        <v>29</v>
      </c>
      <c r="D26" s="2">
        <v>1</v>
      </c>
      <c r="E26" s="70" cm="1">
        <f t="array" ref="E26">_xlfn.UNIQUE(_xlfn._xlws.FILTER(GERAL__2[Tamanho da área (ha)],('Detalhado por Intervenção'!$A26=GERAL__2[ID])*('Detalhado por Intervenção'!$C26=GERAL__2[Intervenção])*('Detalhado por Intervenção'!$D26=GERAL__2[Nº da Intervenção])))</f>
        <v>0.99</v>
      </c>
      <c r="F26" s="70" t="str">
        <f>IFERROR(VLOOKUP(A26,Tabela1[], 4, FALSE), "Município não encontrado")</f>
        <v>Alegre</v>
      </c>
      <c r="G26" s="70" t="str">
        <f>IFERROR(VLOOKUP(A26,Tabela1[], 6, FALSE), "Município não encontrado")</f>
        <v>Rio Itapemirim</v>
      </c>
      <c r="H26" s="70" t="s">
        <v>55</v>
      </c>
      <c r="I26" s="70">
        <f>IFERROR(VLOOKUP(A26,Tabela1[], 17, FALSE), "Lat não encontrada")</f>
        <v>-20.879302339999999</v>
      </c>
      <c r="J26" s="70">
        <f>IFERROR(VLOOKUP(A26,Tabela1[], 18, FALSE), "Long não encontrada")</f>
        <v>-41.55655522</v>
      </c>
      <c r="K26" s="88">
        <v>1100</v>
      </c>
      <c r="L26" s="89">
        <v>396</v>
      </c>
      <c r="M26" s="85">
        <v>1354.99</v>
      </c>
      <c r="N26" s="70">
        <v>14.85</v>
      </c>
      <c r="O26" s="70">
        <v>5.5</v>
      </c>
      <c r="P26" s="70">
        <v>385</v>
      </c>
      <c r="Q26" s="70">
        <v>22</v>
      </c>
      <c r="R26" s="70"/>
      <c r="S26" s="85">
        <v>12595.35</v>
      </c>
      <c r="T26" s="88" cm="1">
        <f t="array" ref="T26">_xlfn.UNIQUE(_xlfn._xlws.FILTER(GERAL__2[Deslocamento],('Detalhado por Intervenção'!$A26=GERAL__2[ID])*('Detalhado por Intervenção'!$C26=GERAL__2[Intervenção])*('Detalhado por Intervenção'!$D26=GERAL__2[Nº da Intervenção])))</f>
        <v>20</v>
      </c>
      <c r="U26" s="70" cm="1">
        <f t="array" ref="U26">_xlfn.UNIQUE(_xlfn._xlws.FILTER(GERAL__2[Quantidade de Parcelas],('Detalhado por Intervenção'!$A26=GERAL__2[ID])*('Detalhado por Intervenção'!$C26=GERAL__2[Intervenção])*('Detalhado por Intervenção'!$D26=GERAL__2[Nº da Intervenção])))</f>
        <v>3</v>
      </c>
      <c r="V26" s="70" cm="1">
        <f t="array" ref="V26">_xlfn.UNIQUE(_xlfn._xlws.FILTER(GERAL__2[Quantidade de Individuos],('Detalhado por Intervenção'!$A26=GERAL__2[ID])*('Detalhado por Intervenção'!$C26=GERAL__2[Intervenção])*('Detalhado por Intervenção'!$D26=GERAL__2[Nº da Intervenção])))</f>
        <v>24</v>
      </c>
      <c r="W26" s="70" cm="1">
        <f t="array" ref="W26">_xlfn.UNIQUE(_xlfn._xlws.FILTER(GERAL__2[Quantidade de Espécies],('Detalhado por Intervenção'!$A26=GERAL__2[ID])*('Detalhado por Intervenção'!$C26=GERAL__2[Intervenção])*('Detalhado por Intervenção'!$D26=GERAL__2[Nº da Intervenção])))</f>
        <v>8</v>
      </c>
      <c r="X26" s="89">
        <f>IFERROR(46.57/'Detalhado por Intervenção'!$U26,"")</f>
        <v>15.523333333333333</v>
      </c>
      <c r="Y26" s="103" cm="1">
        <f t="array" ref="Y26">_xlfn.UNIQUE(_xlfn._xlws.FILTER(GERAL__2[Qtd Mudas Estimadas Intervenção],('Detalhado por Intervenção'!$A26=GERAL__2[ID])*('Detalhado por Intervenção'!$C26=GERAL__2[Intervenção])*('Detalhado por Intervenção'!$D26=GERAL__2[Nº da Intervenção])))</f>
        <v>792</v>
      </c>
      <c r="Z26" s="105" cm="1">
        <f t="array" ref="Z26">_xlfn.UNIQUE(_xlfn._xlws.FILTER(GERAL__2[Qtd Mudas Plantio],('Detalhado por Intervenção'!$A26=GERAL__2[ID])*('Detalhado por Intervenção'!$C26=GERAL__2[Intervenção])*('Detalhado por Intervenção'!$D26=GERAL__2[Nº da Intervenção])))</f>
        <v>308</v>
      </c>
      <c r="AA26" s="72" cm="1">
        <f t="array" ref="AA26">_xlfn.UNIQUE(_xlfn._xlws.FILTER(GERAL__2[Adubação Cobertura (R$)],('Detalhado por Intervenção'!$A26=GERAL__2[ID])*('Detalhado por Intervenção'!$C26=GERAL__2[Intervenção])*('Detalhado por Intervenção'!$D26=GERAL__2[Nº da Intervenção])))</f>
        <v>335.80799999999999</v>
      </c>
      <c r="AB26" s="71" cm="1">
        <f t="array" ref="AB26">_xlfn.UNIQUE(_xlfn._xlws.FILTER(GERAL__2[Adubação plantio (R$)],('Detalhado por Intervenção'!$A26=GERAL__2[ID])*('Detalhado por Intervenção'!$C26=GERAL__2[Intervenção])*('Detalhado por Intervenção'!$D26=GERAL__2[Nº da Intervenção])))</f>
        <v>950.4</v>
      </c>
      <c r="AC26" s="71" cm="1">
        <f t="array" ref="AC26">_xlfn.UNIQUE(_xlfn._xlws.FILTER(GERAL__2[Custo de Mudas(R$)],('Detalhado por Intervenção'!$A26=GERAL__2[ID])*('Detalhado por Intervenção'!$C26=GERAL__2[Intervenção])*('Detalhado por Intervenção'!$D26=GERAL__2[Nº da Intervenção])))</f>
        <v>1078</v>
      </c>
      <c r="AD26" s="71" cm="1">
        <f t="array" ref="AD26">_xlfn.UNIQUE(_xlfn._xlws.FILTER(GERAL__2[Semente (R$)],('Detalhado por Intervenção'!$A26=GERAL__2[ID])*('Detalhado por Intervenção'!$C26=GERAL__2[Intervenção])*('Detalhado por Intervenção'!$D26=GERAL__2[Nº da Intervenção])))</f>
        <v>0</v>
      </c>
      <c r="AE26" s="71" cm="1">
        <f t="array" ref="AE26">_xlfn.UNIQUE(_xlfn._xlws.FILTER(GERAL__2[Controle de Formigas (R$)],('Detalhado por Intervenção'!$A26=GERAL__2[ID])*('Detalhado por Intervenção'!$C26=GERAL__2[Intervenção])*('Detalhado por Intervenção'!$D26=GERAL__2[Nº da Intervenção])))</f>
        <v>70.091999999999999</v>
      </c>
      <c r="AF26" s="85" cm="1">
        <f t="array" ref="AF26">_xlfn.UNIQUE(_xlfn._xlws.FILTER(GERAL__2[Coroamento manual ano 1 (R$)],('Detalhado por Intervenção'!$A26=GERAL__2[ID])*('Detalhado por Intervenção'!$C26=GERAL__2[Intervenção])*('Detalhado por Intervenção'!$D26=GERAL__2[Nº da Intervenção])))</f>
        <v>792</v>
      </c>
      <c r="AG26" s="71" cm="1">
        <f t="array" ref="AG26">_xlfn.UNIQUE(_xlfn._xlws.FILTER(GERAL__2[Coroamento manual ano 2 (R$)],('Detalhado por Intervenção'!$A26=GERAL__2[ID])*('Detalhado por Intervenção'!$C26=GERAL__2[Intervenção])*('Detalhado por Intervenção'!$D26=GERAL__2[Nº da Intervenção])))</f>
        <v>1100</v>
      </c>
      <c r="AH26" s="71" cm="1">
        <f t="array" ref="AH26">_xlfn.UNIQUE(_xlfn._xlws.FILTER(GERAL__2[Roçada semi mecanizada Ano 1(R$)],('Detalhado por Intervenção'!$A26=GERAL__2[ID])*('Detalhado por Intervenção'!$C26=GERAL__2[Intervenção])*('Detalhado por Intervenção'!$D26=GERAL__2[Nº da Intervenção])))</f>
        <v>594</v>
      </c>
      <c r="AI26" s="71" cm="1">
        <f t="array" ref="AI26">_xlfn.UNIQUE(_xlfn._xlws.FILTER(GERAL__2[Roçada semi mecanizada Ano 2(R$)],('Detalhado por Intervenção'!$A26=GERAL__2[ID])*('Detalhado por Intervenção'!$C26=GERAL__2[Intervenção])*('Detalhado por Intervenção'!$D26=GERAL__2[Nº da Intervenção])))</f>
        <v>594</v>
      </c>
      <c r="AJ26" s="71" cm="1">
        <f t="array" ref="AJ26">_xlfn._xlws.FILTER(GERAL__2[Construção da Cerca],('Detalhado por Intervenção'!$A26=GERAL__2[ID])*('Detalhado por Intervenção'!$C26=GERAL__2[Intervenção])*('Detalhado por Intervenção'!$D26=GERAL__2[Nº da Intervenção]))</f>
        <v>0</v>
      </c>
      <c r="AK26" s="71" cm="1">
        <f t="array" ref="AK26">_xlfn.UNIQUE(_xlfn._xlws.FILTER(GERAL__2[Plantio],('Detalhado por Intervenção'!$A26=GERAL__2[ID])*('Detalhado por Intervenção'!$C26=GERAL__2[Intervenção])*('Detalhado por Intervenção'!$D26=GERAL__2[Nº da Intervenção])))</f>
        <v>770</v>
      </c>
      <c r="AL26" s="71" cm="1">
        <f t="array" ref="AL26">(_xlfn._xlws.FILTER(GERAL__2[Adubação de Cobertura],('Detalhado por Intervenção'!$A26=GERAL__2[ID])*('Detalhado por Intervenção'!$C26=GERAL__2[Intervenção])*('Detalhado por Intervenção'!$D26=GERAL__2[Nº da Intervenção])))</f>
        <v>396</v>
      </c>
      <c r="AM26" s="71" cm="1">
        <f t="array" ref="AM26">_xlfn.UNIQUE(_xlfn._xlws.FILTER(GERAL__2[Cosntrução de Aceiro],('Detalhado por Intervenção'!$A26=GERAL__2[ID])*('Detalhado por Intervenção'!$C26=GERAL__2[Intervenção])*('Detalhado por Intervenção'!$D26=GERAL__2[Nº da Intervenção])))</f>
        <v>0</v>
      </c>
      <c r="AN26" s="71" cm="1">
        <f t="array" ref="AN26">_xlfn.UNIQUE(_xlfn._xlws.FILTER(GERAL__2[Combate de Formigas],('Detalhado por Intervenção'!$A26=GERAL__2[ID])*('Detalhado por Intervenção'!$C26=GERAL__2[Intervenção])*('Detalhado por Intervenção'!$D26=GERAL__2[Nº da Intervenção])))</f>
        <v>99</v>
      </c>
      <c r="AO26" s="85"/>
      <c r="AP26" s="85" cm="1">
        <f t="array" ref="AP26">_xlfn.UNIQUE(_xlfn._xlws.FILTER(GERAL__2[Retirada de amostras de solo para análise],('Detalhado por Intervenção'!$A26=GERAL__2[ID])*('Detalhado por Intervenção'!$C26=GERAL__2[Intervenção])*('Detalhado por Intervenção'!$D26=GERAL__2[Nº da Intervenção])))</f>
        <v>50</v>
      </c>
      <c r="AQ26" s="71" cm="1">
        <f t="array" ref="AQ26">_xlfn.UNIQUE(_xlfn._xlws.FILTER(GERAL__2[Deslocamento Custo (R$)],('Detalhado por Intervenção'!$A26=GERAL__2[ID])*('Detalhado por Intervenção'!$C26=GERAL__2[Intervenção])*('Detalhado por Intervenção'!$D26=GERAL__2[Nº da Intervenção])))</f>
        <v>600</v>
      </c>
      <c r="AR26" s="71" cm="1">
        <f t="array" ref="AR26">_xlfn.UNIQUE(_xlfn._xlws.FILTER(GERAL__2[Alimentação],('Detalhado por Intervenção'!$A26=GERAL__2[ID])*('Detalhado por Intervenção'!$C26=GERAL__2[Intervenção])*('Detalhado por Intervenção'!$D26=GERAL__2[Nº da Intervenção])))</f>
        <v>450</v>
      </c>
      <c r="AS26" s="73" cm="1">
        <f t="array" ref="AS26">_xlfn.UNIQUE(_xlfn._xlws.FILTER(GERAL__2[Gerente de operações],('Detalhado por Intervenção'!$A26=GERAL__2[ID])*('Detalhado por Intervenção'!$C26=GERAL__2[Intervenção])*('Detalhado por Intervenção'!$D26=GERAL__2[Nº da Intervenção])))</f>
        <v>483</v>
      </c>
      <c r="AT26" s="71" cm="1">
        <f t="array" ref="AT26">_xlfn.UNIQUE(_xlfn._xlws.FILTER(GERAL__2[Coordenador de campo],('Detalhado por Intervenção'!$A26=GERAL__2[ID])*('Detalhado por Intervenção'!$C26=GERAL__2[Intervenção])*('Detalhado por Intervenção'!$D26=GERAL__2[Nº da Intervenção])))</f>
        <v>339</v>
      </c>
      <c r="AU26" s="71" cm="1">
        <f t="array" ref="AU26">_xlfn.UNIQUE(_xlfn._xlws.FILTER(GERAL__2[Operador de campo],('Detalhado por Intervenção'!$A26=GERAL__2[ID])*('Detalhado por Intervenção'!$C26=GERAL__2[Intervenção])*('Detalhado por Intervenção'!$D26=GERAL__2[Nº da Intervenção])))</f>
        <v>600</v>
      </c>
      <c r="AV26" s="71">
        <f>'GERAL (2)'!BP25+'GERAL (2)'!BQ25</f>
        <v>0</v>
      </c>
      <c r="AW26" s="74">
        <f>SUMIFS(GERAL__2[VALOR FINAL], GERAL__2[ID], 'Detalhado por Intervenção'!$A26, GERAL__2[Intervenção], 'Detalhado por Intervenção'!$C26, GERAL__2[Nº da Intervenção], 'Detalhado por Intervenção'!$D26)</f>
        <v>11138.74</v>
      </c>
      <c r="AX26" s="53">
        <v>1267.2</v>
      </c>
      <c r="AY26" s="54">
        <v>10909.624000000002</v>
      </c>
      <c r="AZ26" s="86">
        <v>4181.76</v>
      </c>
      <c r="BA26" s="55" t="s">
        <v>349</v>
      </c>
      <c r="BB26" s="53"/>
      <c r="BC26" s="53"/>
      <c r="BD26" s="53"/>
    </row>
    <row r="27" spans="1:56" x14ac:dyDescent="0.35">
      <c r="A27" s="81" t="s">
        <v>23</v>
      </c>
      <c r="B27" s="82" t="s">
        <v>116</v>
      </c>
      <c r="C27" s="2" t="s">
        <v>29</v>
      </c>
      <c r="D27" s="1">
        <v>2</v>
      </c>
      <c r="E27" s="70" cm="1">
        <f t="array" ref="E27">_xlfn.UNIQUE(_xlfn._xlws.FILTER(GERAL__2[Tamanho da área (ha)],('Detalhado por Intervenção'!$A27=GERAL__2[ID])*('Detalhado por Intervenção'!$C27=GERAL__2[Intervenção])*('Detalhado por Intervenção'!$D27=GERAL__2[Nº da Intervenção])))</f>
        <v>0.59</v>
      </c>
      <c r="F27" s="70" t="str">
        <f>IFERROR(VLOOKUP(A27,Tabela1[], 4, FALSE), "Município não encontrado")</f>
        <v>Alegre</v>
      </c>
      <c r="G27" s="70" t="str">
        <f>IFERROR(VLOOKUP(A27,Tabela1[], 6, FALSE), "Município não encontrado")</f>
        <v>Rio Itapemirim</v>
      </c>
      <c r="H27" s="70" t="s">
        <v>55</v>
      </c>
      <c r="I27" s="70">
        <f>IFERROR(VLOOKUP(A27,Tabela1[], 17, FALSE), "Lat não encontrada")</f>
        <v>-20.879302339999999</v>
      </c>
      <c r="J27" s="70">
        <f>IFERROR(VLOOKUP(A27,Tabela1[], 18, FALSE), "Long não encontrada")</f>
        <v>-41.55655522</v>
      </c>
      <c r="K27" s="88">
        <v>656</v>
      </c>
      <c r="L27" s="89">
        <v>236</v>
      </c>
      <c r="M27" s="85">
        <v>807.52</v>
      </c>
      <c r="N27" s="70">
        <v>8.85</v>
      </c>
      <c r="O27" s="70">
        <v>3.28</v>
      </c>
      <c r="P27" s="70">
        <v>229.6</v>
      </c>
      <c r="Q27" s="70"/>
      <c r="R27" s="70"/>
      <c r="S27" s="85">
        <v>5104.4700000000012</v>
      </c>
      <c r="T27" s="88" cm="1">
        <f t="array" ref="T27">_xlfn.UNIQUE(_xlfn._xlws.FILTER(GERAL__2[Deslocamento],('Detalhado por Intervenção'!$A27=GERAL__2[ID])*('Detalhado por Intervenção'!$C27=GERAL__2[Intervenção])*('Detalhado por Intervenção'!$D27=GERAL__2[Nº da Intervenção])))</f>
        <v>20</v>
      </c>
      <c r="U27" s="66" cm="1">
        <f t="array" ref="U27">_xlfn.UNIQUE(_xlfn._xlws.FILTER(GERAL__2[Quantidade de Parcelas],('Detalhado por Intervenção'!$A27=GERAL__2[ID])*('Detalhado por Intervenção'!$C27=GERAL__2[Intervenção])*('Detalhado por Intervenção'!$D27=GERAL__2[Nº da Intervenção])))</f>
        <v>3</v>
      </c>
      <c r="V27" s="66" cm="1">
        <f t="array" ref="V27">_xlfn.UNIQUE(_xlfn._xlws.FILTER(GERAL__2[Quantidade de Individuos],('Detalhado por Intervenção'!$A27=GERAL__2[ID])*('Detalhado por Intervenção'!$C27=GERAL__2[Intervenção])*('Detalhado por Intervenção'!$D27=GERAL__2[Nº da Intervenção])))</f>
        <v>1</v>
      </c>
      <c r="W27" s="66" cm="1">
        <f t="array" ref="W27">_xlfn.UNIQUE(_xlfn._xlws.FILTER(GERAL__2[Quantidade de Espécies],('Detalhado por Intervenção'!$A27=GERAL__2[ID])*('Detalhado por Intervenção'!$C27=GERAL__2[Intervenção])*('Detalhado por Intervenção'!$D27=GERAL__2[Nº da Intervenção])))</f>
        <v>1</v>
      </c>
      <c r="X27" s="89">
        <f>IFERROR(46.57/'Detalhado por Intervenção'!$U27,"")</f>
        <v>15.523333333333333</v>
      </c>
      <c r="Y27" s="103" cm="1">
        <f t="array" ref="Y27">_xlfn.UNIQUE(_xlfn._xlws.FILTER(GERAL__2[Qtd Mudas Estimadas Intervenção],('Detalhado por Intervenção'!$A27=GERAL__2[ID])*('Detalhado por Intervenção'!$C27=GERAL__2[Intervenção])*('Detalhado por Intervenção'!$D27=GERAL__2[Nº da Intervenção])))</f>
        <v>19.666666666666664</v>
      </c>
      <c r="Z27" s="104" cm="1">
        <f t="array" ref="Z27">_xlfn.UNIQUE(_xlfn._xlws.FILTER(GERAL__2[Qtd Mudas Plantio],('Detalhado por Intervenção'!$A27=GERAL__2[ID])*('Detalhado por Intervenção'!$C27=GERAL__2[Intervenção])*('Detalhado por Intervenção'!$D27=GERAL__2[Nº da Intervenção])))</f>
        <v>636.33333333333337</v>
      </c>
      <c r="AA27" s="75" cm="1">
        <f t="array" ref="AA27">_xlfn.UNIQUE(_xlfn._xlws.FILTER(GERAL__2[Adubação Cobertura (R$)],('Detalhado por Intervenção'!$A27=GERAL__2[ID])*('Detalhado por Intervenção'!$C27=GERAL__2[Intervenção])*('Detalhado por Intervenção'!$D27=GERAL__2[Nº da Intervenção])))</f>
        <v>8.3386666666666649</v>
      </c>
      <c r="AB27" s="49" cm="1">
        <f t="array" ref="AB27">_xlfn.UNIQUE(_xlfn._xlws.FILTER(GERAL__2[Adubação plantio (R$)],('Detalhado por Intervenção'!$A27=GERAL__2[ID])*('Detalhado por Intervenção'!$C27=GERAL__2[Intervenção])*('Detalhado por Intervenção'!$D27=GERAL__2[Nº da Intervenção])))</f>
        <v>566.78399999999999</v>
      </c>
      <c r="AC27" s="49" cm="1">
        <f t="array" ref="AC27">_xlfn.UNIQUE(_xlfn._xlws.FILTER(GERAL__2[Custo de Mudas(R$)],('Detalhado por Intervenção'!$A27=GERAL__2[ID])*('Detalhado por Intervenção'!$C27=GERAL__2[Intervenção])*('Detalhado por Intervenção'!$D27=GERAL__2[Nº da Intervenção])))</f>
        <v>2227.166666666667</v>
      </c>
      <c r="AD27" s="71" cm="1">
        <f t="array" ref="AD27">_xlfn.UNIQUE(_xlfn._xlws.FILTER(GERAL__2[Semente (R$)],('Detalhado por Intervenção'!$A27=GERAL__2[ID])*('Detalhado por Intervenção'!$C27=GERAL__2[Intervenção])*('Detalhado por Intervenção'!$D27=GERAL__2[Nº da Intervenção])))</f>
        <v>0</v>
      </c>
      <c r="AE27" s="71" cm="1">
        <f t="array" ref="AE27">_xlfn.UNIQUE(_xlfn._xlws.FILTER(GERAL__2[Controle de Formigas (R$)],('Detalhado por Intervenção'!$A27=GERAL__2[ID])*('Detalhado por Intervenção'!$C27=GERAL__2[Intervenção])*('Detalhado por Intervenção'!$D27=GERAL__2[Nº da Intervenção])))</f>
        <v>41.771999999999998</v>
      </c>
      <c r="AF27" s="85" cm="1">
        <f t="array" ref="AF27">_xlfn.UNIQUE(_xlfn._xlws.FILTER(GERAL__2[Coroamento manual ano 1 (R$)],('Detalhado por Intervenção'!$A27=GERAL__2[ID])*('Detalhado por Intervenção'!$C27=GERAL__2[Intervenção])*('Detalhado por Intervenção'!$D27=GERAL__2[Nº da Intervenção])))</f>
        <v>19.666666666666664</v>
      </c>
      <c r="AG27" s="49" cm="1">
        <f t="array" ref="AG27">_xlfn.UNIQUE(_xlfn._xlws.FILTER(GERAL__2[Coroamento manual ano 2 (R$)],('Detalhado por Intervenção'!$A27=GERAL__2[ID])*('Detalhado por Intervenção'!$C27=GERAL__2[Intervenção])*('Detalhado por Intervenção'!$D27=GERAL__2[Nº da Intervenção])))</f>
        <v>656</v>
      </c>
      <c r="AH27" s="49" cm="1">
        <f t="array" ref="AH27">_xlfn.UNIQUE(_xlfn._xlws.FILTER(GERAL__2[Roçada semi mecanizada Ano 1(R$)],('Detalhado por Intervenção'!$A27=GERAL__2[ID])*('Detalhado por Intervenção'!$C27=GERAL__2[Intervenção])*('Detalhado por Intervenção'!$D27=GERAL__2[Nº da Intervenção])))</f>
        <v>354</v>
      </c>
      <c r="AI27" s="49" cm="1">
        <f t="array" ref="AI27">_xlfn.UNIQUE(_xlfn._xlws.FILTER(GERAL__2[Roçada semi mecanizada Ano 2(R$)],('Detalhado por Intervenção'!$A27=GERAL__2[ID])*('Detalhado por Intervenção'!$C27=GERAL__2[Intervenção])*('Detalhado por Intervenção'!$D27=GERAL__2[Nº da Intervenção])))</f>
        <v>354</v>
      </c>
      <c r="AJ27" s="49" cm="1">
        <f t="array" ref="AJ27">_xlfn._xlws.FILTER(GERAL__2[Construção da Cerca],('Detalhado por Intervenção'!$A27=GERAL__2[ID])*('Detalhado por Intervenção'!$C27=GERAL__2[Intervenção])*('Detalhado por Intervenção'!$D27=GERAL__2[Nº da Intervenção]))</f>
        <v>0</v>
      </c>
      <c r="AK27" s="49" cm="1">
        <f t="array" ref="AK27">_xlfn.UNIQUE(_xlfn._xlws.FILTER(GERAL__2[Plantio],('Detalhado por Intervenção'!$A27=GERAL__2[ID])*('Detalhado por Intervenção'!$C27=GERAL__2[Intervenção])*('Detalhado por Intervenção'!$D27=GERAL__2[Nº da Intervenção])))</f>
        <v>1590.8333333333335</v>
      </c>
      <c r="AL27" s="49" cm="1">
        <f t="array" ref="AL27">(_xlfn._xlws.FILTER(GERAL__2[Adubação de Cobertura],('Detalhado por Intervenção'!$A27=GERAL__2[ID])*('Detalhado por Intervenção'!$C27=GERAL__2[Intervenção])*('Detalhado por Intervenção'!$D27=GERAL__2[Nº da Intervenção])))</f>
        <v>9.8333333333333321</v>
      </c>
      <c r="AM27" s="49" cm="1">
        <f t="array" ref="AM27">_xlfn.UNIQUE(_xlfn._xlws.FILTER(GERAL__2[Cosntrução de Aceiro],('Detalhado por Intervenção'!$A27=GERAL__2[ID])*('Detalhado por Intervenção'!$C27=GERAL__2[Intervenção])*('Detalhado por Intervenção'!$D27=GERAL__2[Nº da Intervenção])))</f>
        <v>0</v>
      </c>
      <c r="AN27" s="49" cm="1">
        <f t="array" ref="AN27">_xlfn.UNIQUE(_xlfn._xlws.FILTER(GERAL__2[Combate de Formigas],('Detalhado por Intervenção'!$A27=GERAL__2[ID])*('Detalhado por Intervenção'!$C27=GERAL__2[Intervenção])*('Detalhado por Intervenção'!$D27=GERAL__2[Nº da Intervenção])))</f>
        <v>59</v>
      </c>
      <c r="AO27" s="85"/>
      <c r="AP27" s="85" cm="1">
        <f t="array" ref="AP27">_xlfn.UNIQUE(_xlfn._xlws.FILTER(GERAL__2[Retirada de amostras de solo para análise],('Detalhado por Intervenção'!$A27=GERAL__2[ID])*('Detalhado por Intervenção'!$C27=GERAL__2[Intervenção])*('Detalhado por Intervenção'!$D27=GERAL__2[Nº da Intervenção])))</f>
        <v>50</v>
      </c>
      <c r="AQ27" s="49" cm="1">
        <f t="array" ref="AQ27">_xlfn.UNIQUE(_xlfn._xlws.FILTER(GERAL__2[Deslocamento Custo (R$)],('Detalhado por Intervenção'!$A27=GERAL__2[ID])*('Detalhado por Intervenção'!$C27=GERAL__2[Intervenção])*('Detalhado por Intervenção'!$D27=GERAL__2[Nº da Intervenção])))</f>
        <v>600</v>
      </c>
      <c r="AR27" s="49" cm="1">
        <f t="array" ref="AR27">_xlfn.UNIQUE(_xlfn._xlws.FILTER(GERAL__2[Alimentação],('Detalhado por Intervenção'!$A27=GERAL__2[ID])*('Detalhado por Intervenção'!$C27=GERAL__2[Intervenção])*('Detalhado por Intervenção'!$D27=GERAL__2[Nº da Intervenção])))</f>
        <v>450</v>
      </c>
      <c r="AS27" s="68" cm="1">
        <f t="array" ref="AS27">_xlfn.UNIQUE(_xlfn._xlws.FILTER(GERAL__2[Gerente de operações],('Detalhado por Intervenção'!$A27=GERAL__2[ID])*('Detalhado por Intervenção'!$C27=GERAL__2[Intervenção])*('Detalhado por Intervenção'!$D27=GERAL__2[Nº da Intervenção])))</f>
        <v>483</v>
      </c>
      <c r="AT27" s="49" cm="1">
        <f t="array" ref="AT27">_xlfn.UNIQUE(_xlfn._xlws.FILTER(GERAL__2[Coordenador de campo],('Detalhado por Intervenção'!$A27=GERAL__2[ID])*('Detalhado por Intervenção'!$C27=GERAL__2[Intervenção])*('Detalhado por Intervenção'!$D27=GERAL__2[Nº da Intervenção])))</f>
        <v>339</v>
      </c>
      <c r="AU27" s="49" cm="1">
        <f t="array" ref="AU27">_xlfn.UNIQUE(_xlfn._xlws.FILTER(GERAL__2[Operador de campo],('Detalhado por Intervenção'!$A27=GERAL__2[ID])*('Detalhado por Intervenção'!$C27=GERAL__2[Intervenção])*('Detalhado por Intervenção'!$D27=GERAL__2[Nº da Intervenção])))</f>
        <v>600</v>
      </c>
      <c r="AV27" s="49">
        <f>'GERAL (2)'!BP26+'GERAL (2)'!BQ26</f>
        <v>0</v>
      </c>
      <c r="AW27" s="69">
        <f>SUMIFS(GERAL__2[VALOR FINAL], GERAL__2[ID], 'Detalhado por Intervenção'!$A27, GERAL__2[Intervenção], 'Detalhado por Intervenção'!$C27, GERAL__2[Nº da Intervenção], 'Detalhado por Intervenção'!$D27)</f>
        <v>9504.4346666666661</v>
      </c>
      <c r="AX27" s="50">
        <v>755.2</v>
      </c>
      <c r="AY27" s="51">
        <v>9507.2226666666666</v>
      </c>
      <c r="AZ27" s="86">
        <v>2492.16</v>
      </c>
      <c r="BA27" s="52" t="s">
        <v>350</v>
      </c>
      <c r="BB27" s="50"/>
      <c r="BC27" s="50"/>
      <c r="BD27" s="50"/>
    </row>
    <row r="28" spans="1:56" x14ac:dyDescent="0.35">
      <c r="A28" s="81" t="s">
        <v>24</v>
      </c>
      <c r="B28" s="82" t="s">
        <v>165</v>
      </c>
      <c r="C28" s="2" t="s">
        <v>29</v>
      </c>
      <c r="D28" s="1">
        <v>1</v>
      </c>
      <c r="E28" s="70" cm="1">
        <f t="array" ref="E28">_xlfn.UNIQUE(_xlfn._xlws.FILTER(GERAL__2[Tamanho da área (ha)],('Detalhado por Intervenção'!$A28=GERAL__2[ID])*('Detalhado por Intervenção'!$C28=GERAL__2[Intervenção])*('Detalhado por Intervenção'!$D28=GERAL__2[Nº da Intervenção])))</f>
        <v>0.627</v>
      </c>
      <c r="F28" s="70" t="str">
        <f>IFERROR(VLOOKUP(A28,Tabela1[], 4, FALSE), "Município não encontrado")</f>
        <v>Guaçuí</v>
      </c>
      <c r="G28" s="70" t="str">
        <f>IFERROR(VLOOKUP(A28,Tabela1[], 6, FALSE), "Município não encontrado")</f>
        <v>Rio Itabapoana</v>
      </c>
      <c r="H28" s="70" t="s">
        <v>55</v>
      </c>
      <c r="I28" s="70">
        <f>IFERROR(VLOOKUP(A28,Tabela1[], 17, FALSE), "Lat não encontrada")</f>
        <v>-20.695637000000001</v>
      </c>
      <c r="J28" s="70">
        <f>IFERROR(VLOOKUP(A28,Tabela1[], 18, FALSE), "Long não encontrada")</f>
        <v>-41.652326000000002</v>
      </c>
      <c r="K28" s="88">
        <v>712</v>
      </c>
      <c r="L28" s="89">
        <v>115.6</v>
      </c>
      <c r="M28" s="85">
        <v>1082.6199999999999</v>
      </c>
      <c r="N28" s="70">
        <v>9.4499999999999993</v>
      </c>
      <c r="O28" s="70">
        <v>3.56</v>
      </c>
      <c r="P28" s="70">
        <v>1.97</v>
      </c>
      <c r="Q28" s="70">
        <v>17</v>
      </c>
      <c r="R28" s="70"/>
      <c r="S28" s="85">
        <v>9972.630000000001</v>
      </c>
      <c r="T28" s="88" cm="1">
        <f t="array" ref="T28">_xlfn.UNIQUE(_xlfn._xlws.FILTER(GERAL__2[Deslocamento],('Detalhado por Intervenção'!$A28=GERAL__2[ID])*('Detalhado por Intervenção'!$C28=GERAL__2[Intervenção])*('Detalhado por Intervenção'!$D28=GERAL__2[Nº da Intervenção])))</f>
        <v>40</v>
      </c>
      <c r="U28" s="70" cm="1">
        <f t="array" ref="U28">_xlfn.UNIQUE(_xlfn._xlws.FILTER(GERAL__2[Quantidade de Parcelas],('Detalhado por Intervenção'!$A28=GERAL__2[ID])*('Detalhado por Intervenção'!$C28=GERAL__2[Intervenção])*('Detalhado por Intervenção'!$D28=GERAL__2[Nº da Intervenção])))</f>
        <v>2</v>
      </c>
      <c r="V28" s="70" cm="1">
        <f t="array" ref="V28">_xlfn.UNIQUE(_xlfn._xlws.FILTER(GERAL__2[Quantidade de Individuos],('Detalhado por Intervenção'!$A28=GERAL__2[ID])*('Detalhado por Intervenção'!$C28=GERAL__2[Intervenção])*('Detalhado por Intervenção'!$D28=GERAL__2[Nº da Intervenção])))</f>
        <v>38</v>
      </c>
      <c r="W28" s="70" cm="1">
        <f t="array" ref="W28">_xlfn.UNIQUE(_xlfn._xlws.FILTER(GERAL__2[Quantidade de Espécies],('Detalhado por Intervenção'!$A28=GERAL__2[ID])*('Detalhado por Intervenção'!$C28=GERAL__2[Intervenção])*('Detalhado por Intervenção'!$D28=GERAL__2[Nº da Intervenção])))</f>
        <v>15</v>
      </c>
      <c r="X28" s="89">
        <f>IFERROR(46.57/'Detalhado por Intervenção'!$U28,"")</f>
        <v>23.285</v>
      </c>
      <c r="Y28" s="103" cm="1">
        <f t="array" ref="Y28">_xlfn.UNIQUE(_xlfn._xlws.FILTER(GERAL__2[Qtd Mudas Estimadas Intervenção],('Detalhado por Intervenção'!$A28=GERAL__2[ID])*('Detalhado por Intervenção'!$C28=GERAL__2[Intervenção])*('Detalhado por Intervenção'!$D28=GERAL__2[Nº da Intervenção])))</f>
        <v>1191.3</v>
      </c>
      <c r="Z28" s="105" cm="1">
        <f t="array" ref="Z28">_xlfn.UNIQUE(_xlfn._xlws.FILTER(GERAL__2[Qtd Mudas Plantio],('Detalhado por Intervenção'!$A28=GERAL__2[ID])*('Detalhado por Intervenção'!$C28=GERAL__2[Intervenção])*('Detalhado por Intervenção'!$D28=GERAL__2[Nº da Intervenção])))</f>
        <v>0</v>
      </c>
      <c r="AA28" s="72" cm="1">
        <f t="array" ref="AA28">_xlfn.UNIQUE(_xlfn._xlws.FILTER(GERAL__2[Adubação Cobertura (R$)],('Detalhado por Intervenção'!$A28=GERAL__2[ID])*('Detalhado por Intervenção'!$C28=GERAL__2[Intervenção])*('Detalhado por Intervenção'!$D28=GERAL__2[Nº da Intervenção])))</f>
        <v>505.11119999999994</v>
      </c>
      <c r="AB28" s="71" cm="1">
        <f t="array" ref="AB28">_xlfn.UNIQUE(_xlfn._xlws.FILTER(GERAL__2[Adubação plantio (R$)],('Detalhado por Intervenção'!$A28=GERAL__2[ID])*('Detalhado por Intervenção'!$C28=GERAL__2[Intervenção])*('Detalhado por Intervenção'!$D28=GERAL__2[Nº da Intervenção])))</f>
        <v>615.16800000000001</v>
      </c>
      <c r="AC28" s="71" cm="1">
        <f t="array" ref="AC28">_xlfn.UNIQUE(_xlfn._xlws.FILTER(GERAL__2[Custo de Mudas(R$)],('Detalhado por Intervenção'!$A28=GERAL__2[ID])*('Detalhado por Intervenção'!$C28=GERAL__2[Intervenção])*('Detalhado por Intervenção'!$D28=GERAL__2[Nº da Intervenção])))</f>
        <v>0</v>
      </c>
      <c r="AD28" s="71" cm="1">
        <f t="array" ref="AD28">_xlfn.UNIQUE(_xlfn._xlws.FILTER(GERAL__2[Semente (R$)],('Detalhado por Intervenção'!$A28=GERAL__2[ID])*('Detalhado por Intervenção'!$C28=GERAL__2[Intervenção])*('Detalhado por Intervenção'!$D28=GERAL__2[Nº da Intervenção])))</f>
        <v>0</v>
      </c>
      <c r="AE28" s="71" cm="1">
        <f t="array" ref="AE28">_xlfn.UNIQUE(_xlfn._xlws.FILTER(GERAL__2[Controle de Formigas (R$)],('Detalhado por Intervenção'!$A28=GERAL__2[ID])*('Detalhado por Intervenção'!$C28=GERAL__2[Intervenção])*('Detalhado por Intervenção'!$D28=GERAL__2[Nº da Intervenção])))</f>
        <v>44.391599999999997</v>
      </c>
      <c r="AF28" s="85" cm="1">
        <f t="array" ref="AF28">_xlfn.UNIQUE(_xlfn._xlws.FILTER(GERAL__2[Coroamento manual ano 1 (R$)],('Detalhado por Intervenção'!$A28=GERAL__2[ID])*('Detalhado por Intervenção'!$C28=GERAL__2[Intervenção])*('Detalhado por Intervenção'!$D28=GERAL__2[Nº da Intervenção])))</f>
        <v>1191.3</v>
      </c>
      <c r="AG28" s="71" cm="1">
        <f t="array" ref="AG28">_xlfn.UNIQUE(_xlfn._xlws.FILTER(GERAL__2[Coroamento manual ano 2 (R$)],('Detalhado por Intervenção'!$A28=GERAL__2[ID])*('Detalhado por Intervenção'!$C28=GERAL__2[Intervenção])*('Detalhado por Intervenção'!$D28=GERAL__2[Nº da Intervenção])))</f>
        <v>712</v>
      </c>
      <c r="AH28" s="71" cm="1">
        <f t="array" ref="AH28">_xlfn.UNIQUE(_xlfn._xlws.FILTER(GERAL__2[Roçada semi mecanizada Ano 1(R$)],('Detalhado por Intervenção'!$A28=GERAL__2[ID])*('Detalhado por Intervenção'!$C28=GERAL__2[Intervenção])*('Detalhado por Intervenção'!$D28=GERAL__2[Nº da Intervenção])))</f>
        <v>376.2</v>
      </c>
      <c r="AI28" s="71" cm="1">
        <f t="array" ref="AI28">_xlfn.UNIQUE(_xlfn._xlws.FILTER(GERAL__2[Roçada semi mecanizada Ano 2(R$)],('Detalhado por Intervenção'!$A28=GERAL__2[ID])*('Detalhado por Intervenção'!$C28=GERAL__2[Intervenção])*('Detalhado por Intervenção'!$D28=GERAL__2[Nº da Intervenção])))</f>
        <v>376.2</v>
      </c>
      <c r="AJ28" s="71" cm="1">
        <f t="array" ref="AJ28">_xlfn._xlws.FILTER(GERAL__2[Construção da Cerca],('Detalhado por Intervenção'!$A28=GERAL__2[ID])*('Detalhado por Intervenção'!$C28=GERAL__2[Intervenção])*('Detalhado por Intervenção'!$D28=GERAL__2[Nº da Intervenção]))</f>
        <v>0</v>
      </c>
      <c r="AK28" s="71" cm="1">
        <f t="array" ref="AK28">_xlfn.UNIQUE(_xlfn._xlws.FILTER(GERAL__2[Plantio],('Detalhado por Intervenção'!$A28=GERAL__2[ID])*('Detalhado por Intervenção'!$C28=GERAL__2[Intervenção])*('Detalhado por Intervenção'!$D28=GERAL__2[Nº da Intervenção])))</f>
        <v>0</v>
      </c>
      <c r="AL28" s="71" cm="1">
        <f t="array" ref="AL28">(_xlfn._xlws.FILTER(GERAL__2[Adubação de Cobertura],('Detalhado por Intervenção'!$A28=GERAL__2[ID])*('Detalhado por Intervenção'!$C28=GERAL__2[Intervenção])*('Detalhado por Intervenção'!$D28=GERAL__2[Nº da Intervenção])))</f>
        <v>595.65</v>
      </c>
      <c r="AM28" s="71" cm="1">
        <f t="array" ref="AM28">_xlfn.UNIQUE(_xlfn._xlws.FILTER(GERAL__2[Cosntrução de Aceiro],('Detalhado por Intervenção'!$A28=GERAL__2[ID])*('Detalhado por Intervenção'!$C28=GERAL__2[Intervenção])*('Detalhado por Intervenção'!$D28=GERAL__2[Nº da Intervenção])))</f>
        <v>0</v>
      </c>
      <c r="AN28" s="71" cm="1">
        <f t="array" ref="AN28">_xlfn.UNIQUE(_xlfn._xlws.FILTER(GERAL__2[Combate de Formigas],('Detalhado por Intervenção'!$A28=GERAL__2[ID])*('Detalhado por Intervenção'!$C28=GERAL__2[Intervenção])*('Detalhado por Intervenção'!$D28=GERAL__2[Nº da Intervenção])))</f>
        <v>62.7</v>
      </c>
      <c r="AO28" s="85"/>
      <c r="AP28" s="85" cm="1">
        <f t="array" ref="AP28">_xlfn.UNIQUE(_xlfn._xlws.FILTER(GERAL__2[Retirada de amostras de solo para análise],('Detalhado por Intervenção'!$A28=GERAL__2[ID])*('Detalhado por Intervenção'!$C28=GERAL__2[Intervenção])*('Detalhado por Intervenção'!$D28=GERAL__2[Nº da Intervenção])))</f>
        <v>50</v>
      </c>
      <c r="AQ28" s="71" cm="1">
        <f t="array" ref="AQ28">_xlfn.UNIQUE(_xlfn._xlws.FILTER(GERAL__2[Deslocamento Custo (R$)],('Detalhado por Intervenção'!$A28=GERAL__2[ID])*('Detalhado por Intervenção'!$C28=GERAL__2[Intervenção])*('Detalhado por Intervenção'!$D28=GERAL__2[Nº da Intervenção])))</f>
        <v>1200</v>
      </c>
      <c r="AR28" s="71" cm="1">
        <f t="array" ref="AR28">_xlfn.UNIQUE(_xlfn._xlws.FILTER(GERAL__2[Alimentação],('Detalhado por Intervenção'!$A28=GERAL__2[ID])*('Detalhado por Intervenção'!$C28=GERAL__2[Intervenção])*('Detalhado por Intervenção'!$D28=GERAL__2[Nº da Intervenção])))</f>
        <v>450</v>
      </c>
      <c r="AS28" s="73" cm="1">
        <f t="array" ref="AS28">_xlfn.UNIQUE(_xlfn._xlws.FILTER(GERAL__2[Gerente de operações],('Detalhado por Intervenção'!$A28=GERAL__2[ID])*('Detalhado por Intervenção'!$C28=GERAL__2[Intervenção])*('Detalhado por Intervenção'!$D28=GERAL__2[Nº da Intervenção])))</f>
        <v>483</v>
      </c>
      <c r="AT28" s="71" cm="1">
        <f t="array" ref="AT28">_xlfn.UNIQUE(_xlfn._xlws.FILTER(GERAL__2[Coordenador de campo],('Detalhado por Intervenção'!$A28=GERAL__2[ID])*('Detalhado por Intervenção'!$C28=GERAL__2[Intervenção])*('Detalhado por Intervenção'!$D28=GERAL__2[Nº da Intervenção])))</f>
        <v>339</v>
      </c>
      <c r="AU28" s="71" cm="1">
        <f t="array" ref="AU28">_xlfn.UNIQUE(_xlfn._xlws.FILTER(GERAL__2[Operador de campo],('Detalhado por Intervenção'!$A28=GERAL__2[ID])*('Detalhado por Intervenção'!$C28=GERAL__2[Intervenção])*('Detalhado por Intervenção'!$D28=GERAL__2[Nº da Intervenção])))</f>
        <v>600</v>
      </c>
      <c r="AV28" s="71">
        <f>'GERAL (2)'!BP27+'GERAL (2)'!BQ27</f>
        <v>0</v>
      </c>
      <c r="AW28" s="74">
        <f>SUMIFS(GERAL__2[VALOR FINAL], GERAL__2[ID], 'Detalhado por Intervenção'!$A28, GERAL__2[Intervenção], 'Detalhado por Intervenção'!$C28, GERAL__2[Nº da Intervenção], 'Detalhado por Intervenção'!$D28)</f>
        <v>8764.4327999999987</v>
      </c>
      <c r="AX28" s="53">
        <v>802.56000000000006</v>
      </c>
      <c r="AY28" s="54">
        <v>7606.9476000000004</v>
      </c>
      <c r="AZ28" s="86">
        <v>2648.4479999999999</v>
      </c>
      <c r="BA28" s="55" t="s">
        <v>351</v>
      </c>
      <c r="BB28" s="53"/>
      <c r="BC28" s="53"/>
      <c r="BD28" s="53"/>
    </row>
    <row r="29" spans="1:56" x14ac:dyDescent="0.35">
      <c r="A29" s="81" t="s">
        <v>24</v>
      </c>
      <c r="B29" s="82" t="s">
        <v>165</v>
      </c>
      <c r="C29" s="2" t="s">
        <v>29</v>
      </c>
      <c r="D29" s="2">
        <v>2</v>
      </c>
      <c r="E29" s="70" cm="1">
        <f t="array" ref="E29">_xlfn.UNIQUE(_xlfn._xlws.FILTER(GERAL__2[Tamanho da área (ha)],('Detalhado por Intervenção'!$A29=GERAL__2[ID])*('Detalhado por Intervenção'!$C29=GERAL__2[Intervenção])*('Detalhado por Intervenção'!$D29=GERAL__2[Nº da Intervenção])))</f>
        <v>3.3570000000000002</v>
      </c>
      <c r="F29" s="70" t="str">
        <f>IFERROR(VLOOKUP(A29,Tabela1[], 4, FALSE), "Município não encontrado")</f>
        <v>Guaçuí</v>
      </c>
      <c r="G29" s="70" t="str">
        <f>IFERROR(VLOOKUP(A29,Tabela1[], 6, FALSE), "Município não encontrado")</f>
        <v>Rio Itabapoana</v>
      </c>
      <c r="H29" s="70" t="s">
        <v>55</v>
      </c>
      <c r="I29" s="70">
        <f>IFERROR(VLOOKUP(A29,Tabela1[], 17, FALSE), "Lat não encontrada")</f>
        <v>-20.695637000000001</v>
      </c>
      <c r="J29" s="70">
        <f>IFERROR(VLOOKUP(A29,Tabela1[], 18, FALSE), "Long não encontrada")</f>
        <v>-41.652326000000002</v>
      </c>
      <c r="K29" s="88"/>
      <c r="L29" s="89"/>
      <c r="M29" s="85">
        <v>5773.96</v>
      </c>
      <c r="N29" s="70">
        <v>50.4</v>
      </c>
      <c r="O29" s="70"/>
      <c r="P29" s="70"/>
      <c r="Q29" s="70"/>
      <c r="R29" s="70"/>
      <c r="S29" s="85">
        <v>6501.96</v>
      </c>
      <c r="T29" s="88" cm="1">
        <f t="array" ref="T29">_xlfn.UNIQUE(_xlfn._xlws.FILTER(GERAL__2[Deslocamento],('Detalhado por Intervenção'!$A29=GERAL__2[ID])*('Detalhado por Intervenção'!$C29=GERAL__2[Intervenção])*('Detalhado por Intervenção'!$D29=GERAL__2[Nº da Intervenção])))</f>
        <v>40</v>
      </c>
      <c r="U29" s="66" cm="1">
        <f t="array" ref="U29">_xlfn.UNIQUE(_xlfn._xlws.FILTER(GERAL__2[Quantidade de Parcelas],('Detalhado por Intervenção'!$A29=GERAL__2[ID])*('Detalhado por Intervenção'!$C29=GERAL__2[Intervenção])*('Detalhado por Intervenção'!$D29=GERAL__2[Nº da Intervenção])))</f>
        <v>5</v>
      </c>
      <c r="V29" s="66" cm="1">
        <f t="array" ref="V29">_xlfn.UNIQUE(_xlfn._xlws.FILTER(GERAL__2[Quantidade de Individuos],('Detalhado por Intervenção'!$A29=GERAL__2[ID])*('Detalhado por Intervenção'!$C29=GERAL__2[Intervenção])*('Detalhado por Intervenção'!$D29=GERAL__2[Nº da Intervenção])))</f>
        <v>269</v>
      </c>
      <c r="W29" s="66" cm="1">
        <f t="array" ref="W29">_xlfn.UNIQUE(_xlfn._xlws.FILTER(GERAL__2[Quantidade de Espécies],('Detalhado por Intervenção'!$A29=GERAL__2[ID])*('Detalhado por Intervenção'!$C29=GERAL__2[Intervenção])*('Detalhado por Intervenção'!$D29=GERAL__2[Nº da Intervenção])))</f>
        <v>30</v>
      </c>
      <c r="X29" s="89">
        <f>IFERROR(46.57/'Detalhado por Intervenção'!$U29,"")</f>
        <v>9.3140000000000001</v>
      </c>
      <c r="Y29" s="103" cm="1">
        <f t="array" ref="Y29">_xlfn.UNIQUE(_xlfn._xlws.FILTER(GERAL__2[Qtd Mudas Estimadas Intervenção],('Detalhado por Intervenção'!$A29=GERAL__2[ID])*('Detalhado por Intervenção'!$C29=GERAL__2[Intervenção])*('Detalhado por Intervenção'!$D29=GERAL__2[Nº da Intervenção])))</f>
        <v>18060.66</v>
      </c>
      <c r="Z29" s="104" cm="1">
        <f t="array" ref="Z29">_xlfn.UNIQUE(_xlfn._xlws.FILTER(GERAL__2[Qtd Mudas Plantio],('Detalhado por Intervenção'!$A29=GERAL__2[ID])*('Detalhado por Intervenção'!$C29=GERAL__2[Intervenção])*('Detalhado por Intervenção'!$D29=GERAL__2[Nº da Intervenção])))</f>
        <v>0</v>
      </c>
      <c r="AA29" s="75" cm="1">
        <f t="array" ref="AA29">_xlfn.UNIQUE(_xlfn._xlws.FILTER(GERAL__2[Adubação Cobertura (R$)],('Detalhado por Intervenção'!$A29=GERAL__2[ID])*('Detalhado por Intervenção'!$C29=GERAL__2[Intervenção])*('Detalhado por Intervenção'!$D29=GERAL__2[Nº da Intervenção])))</f>
        <v>7657.7198399999997</v>
      </c>
      <c r="AB29" s="49" cm="1">
        <f t="array" ref="AB29">_xlfn.UNIQUE(_xlfn._xlws.FILTER(GERAL__2[Adubação plantio (R$)],('Detalhado por Intervenção'!$A29=GERAL__2[ID])*('Detalhado por Intervenção'!$C29=GERAL__2[Intervenção])*('Detalhado por Intervenção'!$D29=GERAL__2[Nº da Intervenção])))</f>
        <v>0</v>
      </c>
      <c r="AC29" s="49" cm="1">
        <f t="array" ref="AC29">_xlfn.UNIQUE(_xlfn._xlws.FILTER(GERAL__2[Custo de Mudas(R$)],('Detalhado por Intervenção'!$A29=GERAL__2[ID])*('Detalhado por Intervenção'!$C29=GERAL__2[Intervenção])*('Detalhado por Intervenção'!$D29=GERAL__2[Nº da Intervenção])))</f>
        <v>0</v>
      </c>
      <c r="AD29" s="71" cm="1">
        <f t="array" ref="AD29">_xlfn.UNIQUE(_xlfn._xlws.FILTER(GERAL__2[Semente (R$)],('Detalhado por Intervenção'!$A29=GERAL__2[ID])*('Detalhado por Intervenção'!$C29=GERAL__2[Intervenção])*('Detalhado por Intervenção'!$D29=GERAL__2[Nº da Intervenção])))</f>
        <v>0</v>
      </c>
      <c r="AE29" s="71" cm="1">
        <f t="array" ref="AE29">_xlfn.UNIQUE(_xlfn._xlws.FILTER(GERAL__2[Controle de Formigas (R$)],('Detalhado por Intervenção'!$A29=GERAL__2[ID])*('Detalhado por Intervenção'!$C29=GERAL__2[Intervenção])*('Detalhado por Intervenção'!$D29=GERAL__2[Nº da Intervenção])))</f>
        <v>237.6756</v>
      </c>
      <c r="AF29" s="85" cm="1">
        <f t="array" ref="AF29">_xlfn.UNIQUE(_xlfn._xlws.FILTER(GERAL__2[Coroamento manual ano 1 (R$)],('Detalhado por Intervenção'!$A29=GERAL__2[ID])*('Detalhado por Intervenção'!$C29=GERAL__2[Intervenção])*('Detalhado por Intervenção'!$D29=GERAL__2[Nº da Intervenção])))</f>
        <v>18060.66</v>
      </c>
      <c r="AG29" s="49" cm="1">
        <f t="array" ref="AG29">_xlfn.UNIQUE(_xlfn._xlws.FILTER(GERAL__2[Coroamento manual ano 2 (R$)],('Detalhado por Intervenção'!$A29=GERAL__2[ID])*('Detalhado por Intervenção'!$C29=GERAL__2[Intervenção])*('Detalhado por Intervenção'!$D29=GERAL__2[Nº da Intervenção])))</f>
        <v>0</v>
      </c>
      <c r="AH29" s="49" cm="1">
        <f t="array" ref="AH29">_xlfn.UNIQUE(_xlfn._xlws.FILTER(GERAL__2[Roçada semi mecanizada Ano 1(R$)],('Detalhado por Intervenção'!$A29=GERAL__2[ID])*('Detalhado por Intervenção'!$C29=GERAL__2[Intervenção])*('Detalhado por Intervenção'!$D29=GERAL__2[Nº da Intervenção])))</f>
        <v>2014.2</v>
      </c>
      <c r="AI29" s="49" cm="1">
        <f t="array" ref="AI29">_xlfn.UNIQUE(_xlfn._xlws.FILTER(GERAL__2[Roçada semi mecanizada Ano 2(R$)],('Detalhado por Intervenção'!$A29=GERAL__2[ID])*('Detalhado por Intervenção'!$C29=GERAL__2[Intervenção])*('Detalhado por Intervenção'!$D29=GERAL__2[Nº da Intervenção])))</f>
        <v>2014.2</v>
      </c>
      <c r="AJ29" s="49" cm="1">
        <f t="array" ref="AJ29">_xlfn._xlws.FILTER(GERAL__2[Construção da Cerca],('Detalhado por Intervenção'!$A29=GERAL__2[ID])*('Detalhado por Intervenção'!$C29=GERAL__2[Intervenção])*('Detalhado por Intervenção'!$D29=GERAL__2[Nº da Intervenção]))</f>
        <v>0</v>
      </c>
      <c r="AK29" s="49" cm="1">
        <f t="array" ref="AK29">_xlfn.UNIQUE(_xlfn._xlws.FILTER(GERAL__2[Plantio],('Detalhado por Intervenção'!$A29=GERAL__2[ID])*('Detalhado por Intervenção'!$C29=GERAL__2[Intervenção])*('Detalhado por Intervenção'!$D29=GERAL__2[Nº da Intervenção])))</f>
        <v>0</v>
      </c>
      <c r="AL29" s="49" cm="1">
        <f t="array" ref="AL29">(_xlfn._xlws.FILTER(GERAL__2[Adubação de Cobertura],('Detalhado por Intervenção'!$A29=GERAL__2[ID])*('Detalhado por Intervenção'!$C29=GERAL__2[Intervenção])*('Detalhado por Intervenção'!$D29=GERAL__2[Nº da Intervenção])))</f>
        <v>9030.33</v>
      </c>
      <c r="AM29" s="49" cm="1">
        <f t="array" ref="AM29">_xlfn.UNIQUE(_xlfn._xlws.FILTER(GERAL__2[Cosntrução de Aceiro],('Detalhado por Intervenção'!$A29=GERAL__2[ID])*('Detalhado por Intervenção'!$C29=GERAL__2[Intervenção])*('Detalhado por Intervenção'!$D29=GERAL__2[Nº da Intervenção])))</f>
        <v>0</v>
      </c>
      <c r="AN29" s="49" cm="1">
        <f t="array" ref="AN29">_xlfn.UNIQUE(_xlfn._xlws.FILTER(GERAL__2[Combate de Formigas],('Detalhado por Intervenção'!$A29=GERAL__2[ID])*('Detalhado por Intervenção'!$C29=GERAL__2[Intervenção])*('Detalhado por Intervenção'!$D29=GERAL__2[Nº da Intervenção])))</f>
        <v>335.70000000000005</v>
      </c>
      <c r="AO29" s="85"/>
      <c r="AP29" s="85" cm="1">
        <f t="array" ref="AP29">_xlfn.UNIQUE(_xlfn._xlws.FILTER(GERAL__2[Retirada de amostras de solo para análise],('Detalhado por Intervenção'!$A29=GERAL__2[ID])*('Detalhado por Intervenção'!$C29=GERAL__2[Intervenção])*('Detalhado por Intervenção'!$D29=GERAL__2[Nº da Intervenção])))</f>
        <v>50</v>
      </c>
      <c r="AQ29" s="49" cm="1">
        <f t="array" ref="AQ29">_xlfn.UNIQUE(_xlfn._xlws.FILTER(GERAL__2[Deslocamento Custo (R$)],('Detalhado por Intervenção'!$A29=GERAL__2[ID])*('Detalhado por Intervenção'!$C29=GERAL__2[Intervenção])*('Detalhado por Intervenção'!$D29=GERAL__2[Nº da Intervenção])))</f>
        <v>1200</v>
      </c>
      <c r="AR29" s="49" cm="1">
        <f t="array" ref="AR29">_xlfn.UNIQUE(_xlfn._xlws.FILTER(GERAL__2[Alimentação],('Detalhado por Intervenção'!$A29=GERAL__2[ID])*('Detalhado por Intervenção'!$C29=GERAL__2[Intervenção])*('Detalhado por Intervenção'!$D29=GERAL__2[Nº da Intervenção])))</f>
        <v>450</v>
      </c>
      <c r="AS29" s="68" cm="1">
        <f t="array" ref="AS29">_xlfn.UNIQUE(_xlfn._xlws.FILTER(GERAL__2[Gerente de operações],('Detalhado por Intervenção'!$A29=GERAL__2[ID])*('Detalhado por Intervenção'!$C29=GERAL__2[Intervenção])*('Detalhado por Intervenção'!$D29=GERAL__2[Nº da Intervenção])))</f>
        <v>483</v>
      </c>
      <c r="AT29" s="49" cm="1">
        <f t="array" ref="AT29">_xlfn.UNIQUE(_xlfn._xlws.FILTER(GERAL__2[Coordenador de campo],('Detalhado por Intervenção'!$A29=GERAL__2[ID])*('Detalhado por Intervenção'!$C29=GERAL__2[Intervenção])*('Detalhado por Intervenção'!$D29=GERAL__2[Nº da Intervenção])))</f>
        <v>339</v>
      </c>
      <c r="AU29" s="49" cm="1">
        <f t="array" ref="AU29">_xlfn.UNIQUE(_xlfn._xlws.FILTER(GERAL__2[Operador de campo],('Detalhado por Intervenção'!$A29=GERAL__2[ID])*('Detalhado por Intervenção'!$C29=GERAL__2[Intervenção])*('Detalhado por Intervenção'!$D29=GERAL__2[Nº da Intervenção])))</f>
        <v>600</v>
      </c>
      <c r="AV29" s="71">
        <f>'GERAL (2)'!BP28+'GERAL (2)'!BQ28</f>
        <v>0</v>
      </c>
      <c r="AW29" s="69">
        <f>SUMIFS(GERAL__2[VALOR FINAL], GERAL__2[ID], 'Detalhado por Intervenção'!$A29, GERAL__2[Intervenção], 'Detalhado por Intervenção'!$C29, GERAL__2[Nº da Intervenção], 'Detalhado por Intervenção'!$D29)</f>
        <v>48703.077440000001</v>
      </c>
      <c r="AX29" s="50">
        <v>4296.9600000000009</v>
      </c>
      <c r="AY29" s="51">
        <v>32129.684240000006</v>
      </c>
      <c r="AZ29" s="86">
        <v>14179.968000000001</v>
      </c>
      <c r="BA29" s="52" t="s">
        <v>352</v>
      </c>
      <c r="BB29" s="50"/>
      <c r="BC29" s="50"/>
      <c r="BD29" s="50"/>
    </row>
    <row r="30" spans="1:56" ht="15" thickBot="1" x14ac:dyDescent="0.4">
      <c r="A30" s="83" t="s">
        <v>24</v>
      </c>
      <c r="B30" s="84" t="s">
        <v>165</v>
      </c>
      <c r="C30" s="2" t="s">
        <v>31</v>
      </c>
      <c r="D30" s="2">
        <v>1</v>
      </c>
      <c r="E30" s="70" cm="1">
        <f t="array" ref="E30">_xlfn.UNIQUE(_xlfn._xlws.FILTER(GERAL__2[Tamanho da área (ha)],('Detalhado por Intervenção'!$A30=GERAL__2[ID])*('Detalhado por Intervenção'!$C30=GERAL__2[Intervenção])*('Detalhado por Intervenção'!$D30=GERAL__2[Nº da Intervenção])))</f>
        <v>1.0960000000000001</v>
      </c>
      <c r="F30" s="76" t="str">
        <f>IFERROR(VLOOKUP(A30,Tabela1[], 4, FALSE), "Município não encontrado")</f>
        <v>Guaçuí</v>
      </c>
      <c r="G30" s="76" t="str">
        <f>IFERROR(VLOOKUP(A30,Tabela1[], 6, FALSE), "Município não encontrado")</f>
        <v>Rio Itabapoana</v>
      </c>
      <c r="H30" s="76" t="s">
        <v>55</v>
      </c>
      <c r="I30" s="76">
        <f>IFERROR(VLOOKUP(A30,Tabela1[], 17, FALSE), "Lat não encontrada")</f>
        <v>-20.695637000000001</v>
      </c>
      <c r="J30" s="76">
        <f>IFERROR(VLOOKUP(A30,Tabela1[], 18, FALSE), "Long não encontrada")</f>
        <v>-41.652326000000002</v>
      </c>
      <c r="K30" s="90"/>
      <c r="L30" s="91"/>
      <c r="M30" s="92">
        <v>1795.77</v>
      </c>
      <c r="N30" s="93"/>
      <c r="O30" s="93"/>
      <c r="P30" s="93"/>
      <c r="Q30" s="93"/>
      <c r="R30" s="93"/>
      <c r="S30" s="92">
        <v>1795.77</v>
      </c>
      <c r="T30" s="88" cm="1">
        <f t="array" ref="T30">_xlfn.UNIQUE(_xlfn._xlws.FILTER(GERAL__2[Deslocamento],('Detalhado por Intervenção'!$A30=GERAL__2[ID])*('Detalhado por Intervenção'!$C30=GERAL__2[Intervenção])*('Detalhado por Intervenção'!$D30=GERAL__2[Nº da Intervenção])))</f>
        <v>40</v>
      </c>
      <c r="U30" s="76" cm="1">
        <f t="array" ref="U30">_xlfn.UNIQUE(_xlfn._xlws.FILTER(GERAL__2[Quantidade de Parcelas],('Detalhado por Intervenção'!$A30=GERAL__2[ID])*('Detalhado por Intervenção'!$C30=GERAL__2[Intervenção])*('Detalhado por Intervenção'!$D30=GERAL__2[Nº da Intervenção])))</f>
        <v>2</v>
      </c>
      <c r="V30" s="76" cm="1">
        <f t="array" ref="V30">_xlfn.UNIQUE(_xlfn._xlws.FILTER(GERAL__2[Quantidade de Individuos],('Detalhado por Intervenção'!$A30=GERAL__2[ID])*('Detalhado por Intervenção'!$C30=GERAL__2[Intervenção])*('Detalhado por Intervenção'!$D30=GERAL__2[Nº da Intervenção])))</f>
        <v>91</v>
      </c>
      <c r="W30" s="76" cm="1">
        <f t="array" ref="W30">_xlfn.UNIQUE(_xlfn._xlws.FILTER(GERAL__2[Quantidade de Espécies],('Detalhado por Intervenção'!$A30=GERAL__2[ID])*('Detalhado por Intervenção'!$C30=GERAL__2[Intervenção])*('Detalhado por Intervenção'!$D30=GERAL__2[Nº da Intervenção])))</f>
        <v>32</v>
      </c>
      <c r="X30" s="89">
        <f>IFERROR(46.57/'Detalhado por Intervenção'!$U30,"")</f>
        <v>23.285</v>
      </c>
      <c r="Y30" s="103" cm="1">
        <f t="array" ref="Y30">_xlfn.UNIQUE(_xlfn._xlws.FILTER(GERAL__2[Qtd Mudas Estimadas Intervenção],('Detalhado por Intervenção'!$A30=GERAL__2[ID])*('Detalhado por Intervenção'!$C30=GERAL__2[Intervenção])*('Detalhado por Intervenção'!$D30=GERAL__2[Nº da Intervenção])))</f>
        <v>4986.8</v>
      </c>
      <c r="Z30" s="106" cm="1">
        <f t="array" ref="Z30">_xlfn.UNIQUE(_xlfn._xlws.FILTER(GERAL__2[Qtd Mudas Plantio],('Detalhado por Intervenção'!$A30=GERAL__2[ID])*('Detalhado por Intervenção'!$C30=GERAL__2[Intervenção])*('Detalhado por Intervenção'!$D30=GERAL__2[Nº da Intervenção])))</f>
        <v>0</v>
      </c>
      <c r="AA30" s="78" cm="1">
        <f t="array" ref="AA30">_xlfn.UNIQUE(_xlfn._xlws.FILTER(GERAL__2[Adubação Cobertura (R$)],('Detalhado por Intervenção'!$A30=GERAL__2[ID])*('Detalhado por Intervenção'!$C30=GERAL__2[Intervenção])*('Detalhado por Intervenção'!$D30=GERAL__2[Nº da Intervenção])))</f>
        <v>2114.4032000000002</v>
      </c>
      <c r="AB30" s="77" cm="1">
        <f t="array" ref="AB30">_xlfn.UNIQUE(_xlfn._xlws.FILTER(GERAL__2[Adubação plantio (R$)],('Detalhado por Intervenção'!$A30=GERAL__2[ID])*('Detalhado por Intervenção'!$C30=GERAL__2[Intervenção])*('Detalhado por Intervenção'!$D30=GERAL__2[Nº da Intervenção])))</f>
        <v>0</v>
      </c>
      <c r="AC30" s="77" cm="1">
        <f t="array" ref="AC30">_xlfn.UNIQUE(_xlfn._xlws.FILTER(GERAL__2[Custo de Mudas(R$)],('Detalhado por Intervenção'!$A30=GERAL__2[ID])*('Detalhado por Intervenção'!$C30=GERAL__2[Intervenção])*('Detalhado por Intervenção'!$D30=GERAL__2[Nº da Intervenção])))</f>
        <v>0</v>
      </c>
      <c r="AD30" s="71" cm="1">
        <f t="array" ref="AD30">_xlfn.UNIQUE(_xlfn._xlws.FILTER(GERAL__2[Semente (R$)],('Detalhado por Intervenção'!$A30=GERAL__2[ID])*('Detalhado por Intervenção'!$C30=GERAL__2[Intervenção])*('Detalhado por Intervenção'!$D30=GERAL__2[Nº da Intervenção])))</f>
        <v>0</v>
      </c>
      <c r="AE30" s="71" cm="1">
        <f t="array" ref="AE30">_xlfn.UNIQUE(_xlfn._xlws.FILTER(GERAL__2[Controle de Formigas (R$)],('Detalhado por Intervenção'!$A30=GERAL__2[ID])*('Detalhado por Intervenção'!$C30=GERAL__2[Intervenção])*('Detalhado por Intervenção'!$D30=GERAL__2[Nº da Intervenção])))</f>
        <v>77.596800000000002</v>
      </c>
      <c r="AF30" s="85" cm="1">
        <f t="array" ref="AF30">_xlfn.UNIQUE(_xlfn._xlws.FILTER(GERAL__2[Coroamento manual ano 1 (R$)],('Detalhado por Intervenção'!$A30=GERAL__2[ID])*('Detalhado por Intervenção'!$C30=GERAL__2[Intervenção])*('Detalhado por Intervenção'!$D30=GERAL__2[Nº da Intervenção])))</f>
        <v>4986.8</v>
      </c>
      <c r="AG30" s="77" cm="1">
        <f t="array" ref="AG30">_xlfn.UNIQUE(_xlfn._xlws.FILTER(GERAL__2[Coroamento manual ano 2 (R$)],('Detalhado por Intervenção'!$A30=GERAL__2[ID])*('Detalhado por Intervenção'!$C30=GERAL__2[Intervenção])*('Detalhado por Intervenção'!$D30=GERAL__2[Nº da Intervenção])))</f>
        <v>0</v>
      </c>
      <c r="AH30" s="77" cm="1">
        <f t="array" ref="AH30">_xlfn.UNIQUE(_xlfn._xlws.FILTER(GERAL__2[Roçada semi mecanizada Ano 1(R$)],('Detalhado por Intervenção'!$A30=GERAL__2[ID])*('Detalhado por Intervenção'!$C30=GERAL__2[Intervenção])*('Detalhado por Intervenção'!$D30=GERAL__2[Nº da Intervenção])))</f>
        <v>657.6</v>
      </c>
      <c r="AI30" s="77" cm="1">
        <f t="array" ref="AI30">_xlfn.UNIQUE(_xlfn._xlws.FILTER(GERAL__2[Roçada semi mecanizada Ano 2(R$)],('Detalhado por Intervenção'!$A30=GERAL__2[ID])*('Detalhado por Intervenção'!$C30=GERAL__2[Intervenção])*('Detalhado por Intervenção'!$D30=GERAL__2[Nº da Intervenção])))</f>
        <v>657.6</v>
      </c>
      <c r="AJ30" s="77" cm="1">
        <f t="array" ref="AJ30">_xlfn._xlws.FILTER(GERAL__2[Construção da Cerca],('Detalhado por Intervenção'!$A30=GERAL__2[ID])*('Detalhado por Intervenção'!$C30=GERAL__2[Intervenção])*('Detalhado por Intervenção'!$D30=GERAL__2[Nº da Intervenção]))</f>
        <v>0</v>
      </c>
      <c r="AK30" s="77" cm="1">
        <f t="array" ref="AK30">_xlfn.UNIQUE(_xlfn._xlws.FILTER(GERAL__2[Plantio],('Detalhado por Intervenção'!$A30=GERAL__2[ID])*('Detalhado por Intervenção'!$C30=GERAL__2[Intervenção])*('Detalhado por Intervenção'!$D30=GERAL__2[Nº da Intervenção])))</f>
        <v>0</v>
      </c>
      <c r="AL30" s="77" cm="1">
        <f t="array" ref="AL30">(_xlfn._xlws.FILTER(GERAL__2[Adubação de Cobertura],('Detalhado por Intervenção'!$A30=GERAL__2[ID])*('Detalhado por Intervenção'!$C30=GERAL__2[Intervenção])*('Detalhado por Intervenção'!$D30=GERAL__2[Nº da Intervenção])))</f>
        <v>2493.4</v>
      </c>
      <c r="AM30" s="77" cm="1">
        <f t="array" ref="AM30">_xlfn.UNIQUE(_xlfn._xlws.FILTER(GERAL__2[Cosntrução de Aceiro],('Detalhado por Intervenção'!$A30=GERAL__2[ID])*('Detalhado por Intervenção'!$C30=GERAL__2[Intervenção])*('Detalhado por Intervenção'!$D30=GERAL__2[Nº da Intervenção])))</f>
        <v>0</v>
      </c>
      <c r="AN30" s="77" cm="1">
        <f t="array" ref="AN30">_xlfn.UNIQUE(_xlfn._xlws.FILTER(GERAL__2[Combate de Formigas],('Detalhado por Intervenção'!$A30=GERAL__2[ID])*('Detalhado por Intervenção'!$C30=GERAL__2[Intervenção])*('Detalhado por Intervenção'!$D30=GERAL__2[Nº da Intervenção])))</f>
        <v>109.60000000000001</v>
      </c>
      <c r="AO30" s="94"/>
      <c r="AP30" s="94" cm="1">
        <f t="array" ref="AP30">_xlfn.UNIQUE(_xlfn._xlws.FILTER(GERAL__2[Retirada de amostras de solo para análise],('Detalhado por Intervenção'!$A30=GERAL__2[ID])*('Detalhado por Intervenção'!$C30=GERAL__2[Intervenção])*('Detalhado por Intervenção'!$D30=GERAL__2[Nº da Intervenção])))</f>
        <v>50</v>
      </c>
      <c r="AQ30" s="77" cm="1">
        <f t="array" ref="AQ30">_xlfn.UNIQUE(_xlfn._xlws.FILTER(GERAL__2[Deslocamento Custo (R$)],('Detalhado por Intervenção'!$A30=GERAL__2[ID])*('Detalhado por Intervenção'!$C30=GERAL__2[Intervenção])*('Detalhado por Intervenção'!$D30=GERAL__2[Nº da Intervenção])))</f>
        <v>1200</v>
      </c>
      <c r="AR30" s="77" cm="1">
        <f t="array" ref="AR30">_xlfn.UNIQUE(_xlfn._xlws.FILTER(GERAL__2[Alimentação],('Detalhado por Intervenção'!$A30=GERAL__2[ID])*('Detalhado por Intervenção'!$C30=GERAL__2[Intervenção])*('Detalhado por Intervenção'!$D30=GERAL__2[Nº da Intervenção])))</f>
        <v>450</v>
      </c>
      <c r="AS30" s="79" cm="1">
        <f t="array" ref="AS30">_xlfn.UNIQUE(_xlfn._xlws.FILTER(GERAL__2[Gerente de operações],('Detalhado por Intervenção'!$A30=GERAL__2[ID])*('Detalhado por Intervenção'!$C30=GERAL__2[Intervenção])*('Detalhado por Intervenção'!$D30=GERAL__2[Nº da Intervenção])))</f>
        <v>483</v>
      </c>
      <c r="AT30" s="77" cm="1">
        <f t="array" ref="AT30">_xlfn.UNIQUE(_xlfn._xlws.FILTER(GERAL__2[Coordenador de campo],('Detalhado por Intervenção'!$A30=GERAL__2[ID])*('Detalhado por Intervenção'!$C30=GERAL__2[Intervenção])*('Detalhado por Intervenção'!$D30=GERAL__2[Nº da Intervenção])))</f>
        <v>339</v>
      </c>
      <c r="AU30" s="77" cm="1">
        <f t="array" ref="AU30">_xlfn.UNIQUE(_xlfn._xlws.FILTER(GERAL__2[Operador de campo],('Detalhado por Intervenção'!$A30=GERAL__2[ID])*('Detalhado por Intervenção'!$C30=GERAL__2[Intervenção])*('Detalhado por Intervenção'!$D30=GERAL__2[Nº da Intervenção])))</f>
        <v>600</v>
      </c>
      <c r="AV30" s="71">
        <f>'GERAL (2)'!BP86+'GERAL (2)'!BQ86</f>
        <v>0</v>
      </c>
      <c r="AW30" s="80">
        <f>SUMIFS(GERAL__2[VALOR FINAL], GERAL__2[ID], 'Detalhado por Intervenção'!$A30, GERAL__2[Intervenção], 'Detalhado por Intervenção'!$C30, GERAL__2[Nº da Intervenção], 'Detalhado por Intervenção'!$D30)</f>
        <v>16253.175999999999</v>
      </c>
      <c r="AX30" s="45">
        <v>1402.88</v>
      </c>
      <c r="AY30" s="56">
        <v>11549.886399999999</v>
      </c>
      <c r="AZ30" s="87">
        <v>4629.5039999999999</v>
      </c>
      <c r="BA30" s="57" t="s">
        <v>353</v>
      </c>
      <c r="BB30" s="45"/>
      <c r="BC30" s="45"/>
      <c r="BD30" s="45"/>
    </row>
    <row r="31" spans="1:56" x14ac:dyDescent="0.35">
      <c r="Y31" s="6"/>
      <c r="Z31" s="6"/>
    </row>
  </sheetData>
  <mergeCells count="7">
    <mergeCell ref="AR1:AV1"/>
    <mergeCell ref="AF1:AQ1"/>
    <mergeCell ref="T1:Z1"/>
    <mergeCell ref="A1:E1"/>
    <mergeCell ref="F1:J1"/>
    <mergeCell ref="K1:S1"/>
    <mergeCell ref="AA1:AE1"/>
  </mergeCells>
  <phoneticPr fontId="3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1C96B-6424-4AC8-8BE1-8D2A5AB723A4}">
  <dimension ref="A1:O160"/>
  <sheetViews>
    <sheetView tabSelected="1" zoomScale="90" zoomScaleNormal="90" workbookViewId="0">
      <selection activeCell="F1" sqref="F1:F1048576"/>
    </sheetView>
  </sheetViews>
  <sheetFormatPr defaultColWidth="8.26953125" defaultRowHeight="14.5" x14ac:dyDescent="0.35"/>
  <cols>
    <col min="1" max="1" width="11.08984375" style="2" customWidth="1"/>
    <col min="2" max="2" width="10.6328125" style="2" customWidth="1"/>
    <col min="3" max="3" width="12.81640625" style="2" customWidth="1"/>
    <col min="4" max="4" width="8.26953125" style="2"/>
    <col min="5" max="5" width="4.08984375" style="2" bestFit="1" customWidth="1"/>
    <col min="6" max="6" width="21.08984375" style="2" bestFit="1" customWidth="1"/>
    <col min="7" max="7" width="12.90625" style="2" bestFit="1" customWidth="1"/>
    <col min="8" max="9" width="12.453125" style="2" bestFit="1" customWidth="1"/>
    <col min="10" max="10" width="11" style="2" customWidth="1"/>
    <col min="11" max="11" width="12.54296875" style="2" customWidth="1"/>
    <col min="12" max="12" width="12.54296875" style="2" bestFit="1" customWidth="1"/>
    <col min="13" max="13" width="12.81640625" style="2" customWidth="1"/>
    <col min="14" max="14" width="11.81640625" style="2" bestFit="1" customWidth="1"/>
    <col min="15" max="15" width="17.453125" style="2" bestFit="1" customWidth="1"/>
    <col min="16" max="16384" width="8.26953125" style="2"/>
  </cols>
  <sheetData>
    <row r="1" spans="1:15" s="119" customFormat="1" ht="87" x14ac:dyDescent="0.35">
      <c r="A1" s="119" t="s">
        <v>273</v>
      </c>
      <c r="B1" s="119" t="s">
        <v>204</v>
      </c>
      <c r="C1" s="119" t="s">
        <v>205</v>
      </c>
      <c r="D1" s="119" t="s">
        <v>2</v>
      </c>
      <c r="E1" s="119" t="s">
        <v>354</v>
      </c>
      <c r="F1" s="119" t="s">
        <v>3</v>
      </c>
      <c r="G1" s="119" t="s">
        <v>4</v>
      </c>
      <c r="H1" s="119" t="s">
        <v>6</v>
      </c>
      <c r="I1" s="119" t="s">
        <v>7</v>
      </c>
      <c r="J1" s="119" t="s">
        <v>355</v>
      </c>
      <c r="K1" s="119" t="s">
        <v>809</v>
      </c>
      <c r="L1" s="119" t="s">
        <v>356</v>
      </c>
      <c r="M1" s="119" t="s">
        <v>357</v>
      </c>
      <c r="N1" s="119" t="s">
        <v>358</v>
      </c>
      <c r="O1" s="119" t="s">
        <v>359</v>
      </c>
    </row>
    <row r="2" spans="1:15" s="2" customFormat="1" x14ac:dyDescent="0.35">
      <c r="A2" s="2" t="s">
        <v>15</v>
      </c>
      <c r="B2" s="2" t="s">
        <v>29</v>
      </c>
      <c r="C2" s="2">
        <v>1</v>
      </c>
      <c r="D2" s="120">
        <v>1.74</v>
      </c>
      <c r="E2" s="2" t="s">
        <v>53</v>
      </c>
      <c r="F2" s="2" t="s">
        <v>50</v>
      </c>
      <c r="G2" s="2" t="s">
        <v>52</v>
      </c>
      <c r="H2" s="2">
        <v>-20.59155363</v>
      </c>
      <c r="I2" s="2">
        <v>-41.191854679999999</v>
      </c>
      <c r="J2" s="2">
        <v>70</v>
      </c>
      <c r="K2" s="2">
        <v>14</v>
      </c>
      <c r="L2" s="121">
        <v>2653.5</v>
      </c>
      <c r="M2" s="121">
        <v>417.6</v>
      </c>
      <c r="N2" s="121">
        <v>246.5</v>
      </c>
      <c r="O2" s="2" t="s">
        <v>361</v>
      </c>
    </row>
    <row r="3" spans="1:15" s="2" customFormat="1" x14ac:dyDescent="0.35">
      <c r="A3" s="2" t="s">
        <v>60</v>
      </c>
      <c r="B3" s="2" t="s">
        <v>29</v>
      </c>
      <c r="C3" s="2">
        <v>1</v>
      </c>
      <c r="D3" s="120">
        <v>0.35099999999999998</v>
      </c>
      <c r="E3" s="2" t="s">
        <v>53</v>
      </c>
      <c r="F3" s="2" t="s">
        <v>61</v>
      </c>
      <c r="G3" s="2" t="s">
        <v>52</v>
      </c>
      <c r="H3" s="2">
        <v>-20.797521</v>
      </c>
      <c r="I3" s="2">
        <v>-41.553997000000003</v>
      </c>
      <c r="J3" s="2">
        <v>22</v>
      </c>
      <c r="K3" s="2">
        <v>1</v>
      </c>
      <c r="L3" s="121">
        <v>35.1</v>
      </c>
      <c r="M3" s="121">
        <v>233.21100000000001</v>
      </c>
      <c r="N3" s="121">
        <v>548.9</v>
      </c>
      <c r="O3" s="2" t="s">
        <v>363</v>
      </c>
    </row>
    <row r="4" spans="1:15" s="2" customFormat="1" x14ac:dyDescent="0.35">
      <c r="A4" s="2" t="s">
        <v>60</v>
      </c>
      <c r="B4" s="2" t="s">
        <v>29</v>
      </c>
      <c r="C4" s="2">
        <v>2</v>
      </c>
      <c r="D4" s="120">
        <v>0.85399999999999998</v>
      </c>
      <c r="E4" s="2" t="s">
        <v>53</v>
      </c>
      <c r="F4" s="2" t="s">
        <v>61</v>
      </c>
      <c r="G4" s="2" t="s">
        <v>52</v>
      </c>
      <c r="H4" s="2">
        <v>-20.797521</v>
      </c>
      <c r="I4" s="2">
        <v>-41.553997000000003</v>
      </c>
      <c r="J4" s="2">
        <v>22</v>
      </c>
      <c r="K4" s="2">
        <v>7</v>
      </c>
      <c r="L4" s="121">
        <v>370.06666666666666</v>
      </c>
      <c r="M4" s="121">
        <v>0</v>
      </c>
      <c r="N4" s="121">
        <v>1051.9333333333334</v>
      </c>
      <c r="O4" s="2" t="s">
        <v>363</v>
      </c>
    </row>
    <row r="5" spans="1:15" s="2" customFormat="1" x14ac:dyDescent="0.35">
      <c r="A5" s="2" t="s">
        <v>60</v>
      </c>
      <c r="B5" s="2" t="s">
        <v>29</v>
      </c>
      <c r="C5" s="2">
        <v>3</v>
      </c>
      <c r="D5" s="120">
        <v>0.76100000000000001</v>
      </c>
      <c r="E5" s="2" t="s">
        <v>53</v>
      </c>
      <c r="F5" s="2" t="s">
        <v>61</v>
      </c>
      <c r="G5" s="2" t="s">
        <v>52</v>
      </c>
      <c r="H5" s="2">
        <v>-20.797521</v>
      </c>
      <c r="I5" s="2">
        <v>-41.553997000000003</v>
      </c>
      <c r="J5" s="2">
        <v>22</v>
      </c>
      <c r="K5" s="2">
        <v>0</v>
      </c>
      <c r="L5" s="121">
        <v>0</v>
      </c>
      <c r="M5" s="121">
        <v>389.46199999999999</v>
      </c>
      <c r="N5" s="121">
        <v>1267</v>
      </c>
      <c r="O5" s="2" t="s">
        <v>363</v>
      </c>
    </row>
    <row r="6" spans="1:15" s="2" customFormat="1" x14ac:dyDescent="0.35">
      <c r="A6" s="2" t="s">
        <v>16</v>
      </c>
      <c r="B6" s="2" t="s">
        <v>29</v>
      </c>
      <c r="C6" s="2">
        <v>1</v>
      </c>
      <c r="D6" s="120">
        <v>1.95</v>
      </c>
      <c r="E6" s="2" t="s">
        <v>53</v>
      </c>
      <c r="F6" s="2" t="s">
        <v>68</v>
      </c>
      <c r="G6" s="2" t="s">
        <v>52</v>
      </c>
      <c r="H6" s="2">
        <v>-20.81940402</v>
      </c>
      <c r="I6" s="2">
        <v>-41.221999510000003</v>
      </c>
      <c r="J6" s="2">
        <v>65</v>
      </c>
      <c r="K6" s="2">
        <v>21</v>
      </c>
      <c r="L6" s="121">
        <v>2897.1428571428573</v>
      </c>
      <c r="M6" s="121">
        <v>0</v>
      </c>
      <c r="N6" s="121">
        <v>352.85714285714266</v>
      </c>
      <c r="O6" s="2" t="s">
        <v>365</v>
      </c>
    </row>
    <row r="7" spans="1:15" s="2" customFormat="1" x14ac:dyDescent="0.35">
      <c r="A7" s="2" t="s">
        <v>17</v>
      </c>
      <c r="B7" s="2" t="s">
        <v>29</v>
      </c>
      <c r="C7" s="2">
        <v>1</v>
      </c>
      <c r="D7" s="120">
        <v>0.15</v>
      </c>
      <c r="E7" s="2" t="s">
        <v>53</v>
      </c>
      <c r="F7" s="2" t="s">
        <v>50</v>
      </c>
      <c r="G7" s="2" t="s">
        <v>52</v>
      </c>
      <c r="H7" s="2">
        <v>-20.586728839999999</v>
      </c>
      <c r="I7" s="2">
        <v>-41.209729439999997</v>
      </c>
      <c r="J7" s="2">
        <v>70</v>
      </c>
      <c r="K7" s="2">
        <v>3</v>
      </c>
      <c r="L7" s="121">
        <v>35</v>
      </c>
      <c r="M7" s="121">
        <v>48</v>
      </c>
      <c r="N7" s="121">
        <v>215</v>
      </c>
      <c r="O7" s="2" t="s">
        <v>363</v>
      </c>
    </row>
    <row r="8" spans="1:15" s="2" customFormat="1" x14ac:dyDescent="0.35">
      <c r="A8" s="2" t="s">
        <v>17</v>
      </c>
      <c r="B8" s="2" t="s">
        <v>31</v>
      </c>
      <c r="C8" s="2">
        <v>1</v>
      </c>
      <c r="D8" s="120">
        <v>2.31</v>
      </c>
      <c r="E8" s="2" t="s">
        <v>54</v>
      </c>
      <c r="F8" s="2" t="s">
        <v>50</v>
      </c>
      <c r="G8" s="2" t="s">
        <v>52</v>
      </c>
      <c r="H8" s="2">
        <v>-20.586728839999999</v>
      </c>
      <c r="I8" s="2">
        <v>-41.209729439999997</v>
      </c>
      <c r="J8" s="2">
        <v>70</v>
      </c>
      <c r="K8" s="2">
        <v>0</v>
      </c>
      <c r="L8" s="121">
        <v>0</v>
      </c>
      <c r="M8" s="121">
        <v>139.2072</v>
      </c>
      <c r="N8" s="121">
        <v>0</v>
      </c>
      <c r="O8" s="2" t="s">
        <v>367</v>
      </c>
    </row>
    <row r="9" spans="1:15" s="2" customFormat="1" x14ac:dyDescent="0.35">
      <c r="A9" s="2" t="s">
        <v>17</v>
      </c>
      <c r="B9" s="2" t="s">
        <v>29</v>
      </c>
      <c r="C9" s="2">
        <v>2</v>
      </c>
      <c r="D9" s="120">
        <v>2.2000000000000002</v>
      </c>
      <c r="E9" s="2" t="s">
        <v>53</v>
      </c>
      <c r="F9" s="2" t="s">
        <v>50</v>
      </c>
      <c r="G9" s="2" t="s">
        <v>52</v>
      </c>
      <c r="H9" s="2">
        <v>-20.586728839999999</v>
      </c>
      <c r="I9" s="2">
        <v>-41.209729439999997</v>
      </c>
      <c r="J9" s="2">
        <v>70</v>
      </c>
      <c r="K9" s="2">
        <v>0</v>
      </c>
      <c r="L9" s="121">
        <v>0</v>
      </c>
      <c r="M9" s="121">
        <v>288.37119999999999</v>
      </c>
      <c r="N9" s="121">
        <v>3667</v>
      </c>
      <c r="O9" s="2" t="s">
        <v>363</v>
      </c>
    </row>
    <row r="10" spans="1:15" s="2" customFormat="1" x14ac:dyDescent="0.35">
      <c r="A10" s="2" t="s">
        <v>71</v>
      </c>
      <c r="B10" s="2" t="s">
        <v>29</v>
      </c>
      <c r="C10" s="2">
        <v>1</v>
      </c>
      <c r="D10" s="120">
        <v>0.25800000000000001</v>
      </c>
      <c r="E10" s="2" t="s">
        <v>53</v>
      </c>
      <c r="F10" s="2" t="s">
        <v>50</v>
      </c>
      <c r="G10" s="2" t="s">
        <v>52</v>
      </c>
      <c r="H10" s="2">
        <v>-20.461373829999999</v>
      </c>
      <c r="I10" s="2">
        <v>-41.146054290000002</v>
      </c>
      <c r="J10" s="2">
        <v>89</v>
      </c>
      <c r="K10" s="2">
        <v>6</v>
      </c>
      <c r="L10" s="121">
        <v>799.8</v>
      </c>
      <c r="M10" s="121">
        <v>252.25700000000001</v>
      </c>
      <c r="N10" s="121">
        <v>0</v>
      </c>
      <c r="O10" s="2" t="s">
        <v>368</v>
      </c>
    </row>
    <row r="11" spans="1:15" s="2" customFormat="1" x14ac:dyDescent="0.35">
      <c r="A11" s="2" t="s">
        <v>71</v>
      </c>
      <c r="B11" s="2" t="s">
        <v>31</v>
      </c>
      <c r="C11" s="2">
        <v>1</v>
      </c>
      <c r="D11" s="120">
        <v>0.105</v>
      </c>
      <c r="E11" s="2" t="s">
        <v>53</v>
      </c>
      <c r="F11" s="2" t="s">
        <v>50</v>
      </c>
      <c r="G11" s="2" t="s">
        <v>52</v>
      </c>
      <c r="H11" s="2">
        <v>-20.461373829999999</v>
      </c>
      <c r="I11" s="2">
        <v>-41.146054290000002</v>
      </c>
      <c r="J11" s="2">
        <v>89</v>
      </c>
      <c r="K11" s="2">
        <v>5</v>
      </c>
      <c r="L11" s="121">
        <v>73.5</v>
      </c>
      <c r="M11" s="121">
        <v>92.82</v>
      </c>
      <c r="N11" s="121">
        <v>0</v>
      </c>
      <c r="O11" s="2" t="s">
        <v>368</v>
      </c>
    </row>
    <row r="12" spans="1:15" s="2" customFormat="1" x14ac:dyDescent="0.35">
      <c r="A12" s="2" t="s">
        <v>18</v>
      </c>
      <c r="B12" s="2" t="s">
        <v>29</v>
      </c>
      <c r="C12" s="2">
        <v>3</v>
      </c>
      <c r="D12" s="120">
        <v>0.18</v>
      </c>
      <c r="E12" s="2" t="s">
        <v>53</v>
      </c>
      <c r="F12" s="2" t="s">
        <v>75</v>
      </c>
      <c r="G12" s="2" t="s">
        <v>77</v>
      </c>
      <c r="H12" s="2">
        <v>-20.789694650000001</v>
      </c>
      <c r="I12" s="2">
        <v>-41.731323840000002</v>
      </c>
      <c r="J12" s="2">
        <v>40</v>
      </c>
      <c r="K12" s="2">
        <v>3</v>
      </c>
      <c r="L12" s="121">
        <v>99</v>
      </c>
      <c r="M12" s="121">
        <v>23.76</v>
      </c>
      <c r="N12" s="121">
        <v>1</v>
      </c>
      <c r="O12" s="2" t="s">
        <v>369</v>
      </c>
    </row>
    <row r="13" spans="1:15" s="2" customFormat="1" x14ac:dyDescent="0.35">
      <c r="A13" s="2" t="s">
        <v>18</v>
      </c>
      <c r="B13" s="2" t="s">
        <v>29</v>
      </c>
      <c r="C13" s="2">
        <v>1</v>
      </c>
      <c r="D13" s="120">
        <v>0.87</v>
      </c>
      <c r="E13" s="2" t="s">
        <v>53</v>
      </c>
      <c r="F13" s="2" t="s">
        <v>75</v>
      </c>
      <c r="G13" s="2" t="s">
        <v>77</v>
      </c>
      <c r="H13" s="2">
        <v>-20.789694650000001</v>
      </c>
      <c r="I13" s="2">
        <v>-41.731323840000002</v>
      </c>
      <c r="J13" s="2">
        <v>40</v>
      </c>
      <c r="K13" s="2">
        <v>3</v>
      </c>
      <c r="L13" s="121">
        <v>174</v>
      </c>
      <c r="M13" s="121">
        <v>278.40000000000003</v>
      </c>
      <c r="N13" s="121">
        <v>486</v>
      </c>
      <c r="O13" s="2" t="s">
        <v>365</v>
      </c>
    </row>
    <row r="14" spans="1:15" s="2" customFormat="1" x14ac:dyDescent="0.35">
      <c r="A14" s="2" t="s">
        <v>18</v>
      </c>
      <c r="B14" s="2" t="s">
        <v>29</v>
      </c>
      <c r="C14" s="2">
        <v>2</v>
      </c>
      <c r="D14" s="120">
        <v>0.8</v>
      </c>
      <c r="E14" s="2" t="s">
        <v>53</v>
      </c>
      <c r="F14" s="2" t="s">
        <v>75</v>
      </c>
      <c r="G14" s="2" t="s">
        <v>77</v>
      </c>
      <c r="H14" s="2">
        <v>-20.789694650000001</v>
      </c>
      <c r="I14" s="2">
        <v>-41.731323840000002</v>
      </c>
      <c r="J14" s="2">
        <v>40</v>
      </c>
      <c r="K14" s="2">
        <v>0</v>
      </c>
      <c r="L14" s="121">
        <v>0</v>
      </c>
      <c r="M14" s="121">
        <v>104.99741999999999</v>
      </c>
      <c r="N14" s="121">
        <v>124</v>
      </c>
      <c r="O14" s="2" t="s">
        <v>365</v>
      </c>
    </row>
    <row r="15" spans="1:15" s="2" customFormat="1" x14ac:dyDescent="0.35">
      <c r="A15" s="2" t="s">
        <v>78</v>
      </c>
      <c r="B15" s="2" t="s">
        <v>29</v>
      </c>
      <c r="C15" s="2">
        <v>1</v>
      </c>
      <c r="D15" s="120">
        <v>4.38</v>
      </c>
      <c r="E15" s="2" t="s">
        <v>53</v>
      </c>
      <c r="F15" s="2" t="s">
        <v>75</v>
      </c>
      <c r="G15" s="2" t="s">
        <v>77</v>
      </c>
      <c r="H15" s="2">
        <v>-20.850684309999998</v>
      </c>
      <c r="I15" s="2">
        <v>-41.667718970000003</v>
      </c>
      <c r="J15" s="2">
        <v>52</v>
      </c>
      <c r="K15" s="2">
        <v>3</v>
      </c>
      <c r="L15" s="121">
        <v>876</v>
      </c>
      <c r="M15" s="121">
        <v>190.71199999999999</v>
      </c>
      <c r="N15" s="121">
        <v>3991</v>
      </c>
      <c r="O15" s="2" t="s">
        <v>363</v>
      </c>
    </row>
    <row r="16" spans="1:15" s="2" customFormat="1" x14ac:dyDescent="0.35">
      <c r="A16" s="2" t="s">
        <v>78</v>
      </c>
      <c r="B16" s="2" t="s">
        <v>29</v>
      </c>
      <c r="C16" s="2">
        <v>2</v>
      </c>
      <c r="D16" s="120">
        <v>0.3</v>
      </c>
      <c r="E16" s="2" t="s">
        <v>53</v>
      </c>
      <c r="F16" s="2" t="s">
        <v>75</v>
      </c>
      <c r="G16" s="2" t="s">
        <v>77</v>
      </c>
      <c r="H16" s="2">
        <v>-20.850684309999998</v>
      </c>
      <c r="I16" s="2">
        <v>-41.667718970000003</v>
      </c>
      <c r="J16" s="2">
        <v>52</v>
      </c>
      <c r="K16" s="2">
        <v>5</v>
      </c>
      <c r="L16" s="121">
        <v>105</v>
      </c>
      <c r="M16" s="121">
        <v>39.6</v>
      </c>
      <c r="N16" s="121">
        <v>228</v>
      </c>
      <c r="O16" s="2" t="s">
        <v>363</v>
      </c>
    </row>
    <row r="17" spans="1:15" s="2" customFormat="1" x14ac:dyDescent="0.35">
      <c r="A17" s="2" t="s">
        <v>78</v>
      </c>
      <c r="B17" s="2" t="s">
        <v>31</v>
      </c>
      <c r="C17" s="2">
        <v>1</v>
      </c>
      <c r="D17" s="120">
        <v>2.4</v>
      </c>
      <c r="E17" s="2" t="s">
        <v>54</v>
      </c>
      <c r="F17" s="2" t="s">
        <v>75</v>
      </c>
      <c r="G17" s="2" t="s">
        <v>77</v>
      </c>
      <c r="H17" s="2">
        <v>-20.850684309999998</v>
      </c>
      <c r="I17" s="2">
        <v>-41.667718970000003</v>
      </c>
      <c r="J17" s="2">
        <v>52</v>
      </c>
      <c r="K17" s="2">
        <v>3</v>
      </c>
      <c r="L17" s="121">
        <v>240</v>
      </c>
      <c r="M17" s="121">
        <v>43.384439999999998</v>
      </c>
      <c r="N17" s="121">
        <v>0</v>
      </c>
      <c r="O17" s="2" t="s">
        <v>369</v>
      </c>
    </row>
    <row r="18" spans="1:15" s="2" customFormat="1" x14ac:dyDescent="0.35">
      <c r="A18" s="2" t="s">
        <v>19</v>
      </c>
      <c r="B18" s="2" t="s">
        <v>31</v>
      </c>
      <c r="C18" s="2">
        <v>1</v>
      </c>
      <c r="D18" s="120">
        <v>3.14</v>
      </c>
      <c r="E18" s="2" t="s">
        <v>53</v>
      </c>
      <c r="F18" s="2" t="s">
        <v>81</v>
      </c>
      <c r="G18" s="2" t="s">
        <v>52</v>
      </c>
      <c r="H18" s="2">
        <v>-20.501809000000002</v>
      </c>
      <c r="I18" s="2">
        <v>-41.422519999999999</v>
      </c>
      <c r="J18" s="2">
        <v>44</v>
      </c>
      <c r="K18" s="2">
        <v>8</v>
      </c>
      <c r="L18" s="121">
        <v>10676</v>
      </c>
      <c r="M18" s="121">
        <v>329.166</v>
      </c>
      <c r="N18" s="121">
        <v>0</v>
      </c>
      <c r="O18" s="2" t="s">
        <v>370</v>
      </c>
    </row>
    <row r="19" spans="1:15" s="2" customFormat="1" x14ac:dyDescent="0.35">
      <c r="A19" s="2" t="s">
        <v>19</v>
      </c>
      <c r="B19" s="2" t="s">
        <v>29</v>
      </c>
      <c r="C19" s="2">
        <v>1</v>
      </c>
      <c r="D19" s="120">
        <v>0.3</v>
      </c>
      <c r="E19" s="2" t="s">
        <v>53</v>
      </c>
      <c r="F19" s="2" t="s">
        <v>81</v>
      </c>
      <c r="G19" s="2" t="s">
        <v>52</v>
      </c>
      <c r="H19" s="2">
        <v>-20.501809000000002</v>
      </c>
      <c r="I19" s="2">
        <v>-41.422519999999999</v>
      </c>
      <c r="J19" s="2">
        <v>44</v>
      </c>
      <c r="K19" s="2">
        <v>10</v>
      </c>
      <c r="L19" s="121">
        <v>540</v>
      </c>
      <c r="M19" s="121">
        <v>120</v>
      </c>
      <c r="N19" s="121">
        <v>0</v>
      </c>
      <c r="O19" s="2" t="s">
        <v>369</v>
      </c>
    </row>
    <row r="20" spans="1:15" s="2" customFormat="1" x14ac:dyDescent="0.35">
      <c r="A20" s="2" t="s">
        <v>83</v>
      </c>
      <c r="B20" s="2" t="s">
        <v>29</v>
      </c>
      <c r="C20" s="2">
        <v>1</v>
      </c>
      <c r="D20" s="120">
        <v>0.12</v>
      </c>
      <c r="E20" s="2" t="s">
        <v>53</v>
      </c>
      <c r="F20" s="2" t="s">
        <v>61</v>
      </c>
      <c r="G20" s="2" t="s">
        <v>52</v>
      </c>
      <c r="H20" s="2">
        <v>-20.584360480000001</v>
      </c>
      <c r="I20" s="2">
        <v>-41.467032320000001</v>
      </c>
      <c r="J20" s="2">
        <v>45</v>
      </c>
      <c r="K20" s="2">
        <v>1</v>
      </c>
      <c r="L20" s="121">
        <v>12</v>
      </c>
      <c r="M20" s="121">
        <v>48</v>
      </c>
      <c r="N20" s="121">
        <v>123</v>
      </c>
      <c r="O20" s="2" t="s">
        <v>363</v>
      </c>
    </row>
    <row r="21" spans="1:15" s="2" customFormat="1" x14ac:dyDescent="0.35">
      <c r="A21" s="2" t="s">
        <v>83</v>
      </c>
      <c r="B21" s="2" t="s">
        <v>29</v>
      </c>
      <c r="C21" s="2">
        <v>2</v>
      </c>
      <c r="D21" s="120">
        <v>0.17</v>
      </c>
      <c r="E21" s="2" t="s">
        <v>53</v>
      </c>
      <c r="F21" s="2" t="s">
        <v>61</v>
      </c>
      <c r="G21" s="2" t="s">
        <v>52</v>
      </c>
      <c r="H21" s="2">
        <v>-20.584360480000001</v>
      </c>
      <c r="I21" s="2">
        <v>-41.467032320000001</v>
      </c>
      <c r="J21" s="2">
        <v>45</v>
      </c>
      <c r="K21" s="2">
        <v>1</v>
      </c>
      <c r="L21" s="121">
        <v>17.000000000000004</v>
      </c>
      <c r="M21" s="121">
        <v>68</v>
      </c>
      <c r="N21" s="121">
        <v>173</v>
      </c>
      <c r="O21" s="2" t="s">
        <v>363</v>
      </c>
    </row>
    <row r="22" spans="1:15" s="2" customFormat="1" x14ac:dyDescent="0.35">
      <c r="A22" s="2" t="s">
        <v>83</v>
      </c>
      <c r="B22" s="2" t="s">
        <v>29</v>
      </c>
      <c r="C22" s="2">
        <v>3</v>
      </c>
      <c r="D22" s="120">
        <v>7.0000000000000007E-2</v>
      </c>
      <c r="E22" s="2" t="s">
        <v>53</v>
      </c>
      <c r="F22" s="2" t="s">
        <v>61</v>
      </c>
      <c r="G22" s="2" t="s">
        <v>52</v>
      </c>
      <c r="H22" s="2">
        <v>-20.584360480000001</v>
      </c>
      <c r="I22" s="2">
        <v>-41.467032320000001</v>
      </c>
      <c r="J22" s="2">
        <v>45</v>
      </c>
      <c r="K22" s="2">
        <v>1</v>
      </c>
      <c r="L22" s="121">
        <v>21.000000000000004</v>
      </c>
      <c r="M22" s="121">
        <v>28</v>
      </c>
      <c r="N22" s="121">
        <v>8.9999999999999964</v>
      </c>
      <c r="O22" s="2" t="s">
        <v>363</v>
      </c>
    </row>
    <row r="23" spans="1:15" s="2" customFormat="1" x14ac:dyDescent="0.35">
      <c r="A23" s="2" t="s">
        <v>86</v>
      </c>
      <c r="B23" s="2" t="s">
        <v>31</v>
      </c>
      <c r="C23" s="2">
        <v>1</v>
      </c>
      <c r="D23" s="120">
        <v>1.62</v>
      </c>
      <c r="E23" s="2" t="s">
        <v>53</v>
      </c>
      <c r="F23" s="2" t="s">
        <v>81</v>
      </c>
      <c r="G23" s="2" t="s">
        <v>52</v>
      </c>
      <c r="H23" s="2">
        <v>-20.565560210000001</v>
      </c>
      <c r="I23" s="2">
        <v>-41.467688840000001</v>
      </c>
      <c r="J23" s="2">
        <v>45</v>
      </c>
      <c r="K23" s="2">
        <v>14</v>
      </c>
      <c r="L23" s="121">
        <v>1539.0000000000002</v>
      </c>
      <c r="M23" s="121">
        <v>0</v>
      </c>
      <c r="N23" s="121">
        <v>0</v>
      </c>
      <c r="O23" s="2" t="s">
        <v>369</v>
      </c>
    </row>
    <row r="24" spans="1:15" s="2" customFormat="1" x14ac:dyDescent="0.35">
      <c r="A24" s="2" t="s">
        <v>20</v>
      </c>
      <c r="B24" s="2" t="s">
        <v>31</v>
      </c>
      <c r="C24" s="2">
        <v>1</v>
      </c>
      <c r="D24" s="120">
        <v>0.18</v>
      </c>
      <c r="E24" s="2" t="s">
        <v>54</v>
      </c>
      <c r="F24" s="2" t="s">
        <v>81</v>
      </c>
      <c r="G24" s="2" t="s">
        <v>52</v>
      </c>
      <c r="H24" s="2">
        <v>-20.49742973</v>
      </c>
      <c r="I24" s="2">
        <v>-41.406190119999998</v>
      </c>
      <c r="J24" s="2">
        <v>50</v>
      </c>
      <c r="K24" s="2">
        <v>5</v>
      </c>
      <c r="L24" s="121">
        <v>216</v>
      </c>
      <c r="M24" s="121">
        <v>0</v>
      </c>
      <c r="N24" s="121">
        <v>0</v>
      </c>
      <c r="O24" s="2" t="s">
        <v>369</v>
      </c>
    </row>
    <row r="25" spans="1:15" s="2" customFormat="1" x14ac:dyDescent="0.35">
      <c r="A25" s="2" t="s">
        <v>20</v>
      </c>
      <c r="B25" s="2" t="s">
        <v>29</v>
      </c>
      <c r="C25" s="2">
        <v>1</v>
      </c>
      <c r="D25" s="120">
        <v>1.03</v>
      </c>
      <c r="E25" s="2" t="s">
        <v>54</v>
      </c>
      <c r="F25" s="2" t="s">
        <v>81</v>
      </c>
      <c r="G25" s="2" t="s">
        <v>52</v>
      </c>
      <c r="H25" s="2">
        <v>-20.49742973</v>
      </c>
      <c r="I25" s="2">
        <v>-41.406190119999998</v>
      </c>
      <c r="J25" s="2">
        <v>50</v>
      </c>
      <c r="K25" s="2">
        <v>12</v>
      </c>
      <c r="L25" s="121">
        <v>978.5</v>
      </c>
      <c r="M25" s="121">
        <v>0</v>
      </c>
      <c r="N25" s="121">
        <v>738.5</v>
      </c>
      <c r="O25" s="2" t="s">
        <v>363</v>
      </c>
    </row>
    <row r="26" spans="1:15" s="2" customFormat="1" x14ac:dyDescent="0.35">
      <c r="A26" s="2" t="s">
        <v>89</v>
      </c>
      <c r="B26" s="2" t="s">
        <v>29</v>
      </c>
      <c r="C26" s="2">
        <v>1</v>
      </c>
      <c r="D26" s="120">
        <v>0.81</v>
      </c>
      <c r="E26" s="2" t="s">
        <v>54</v>
      </c>
      <c r="F26" s="2" t="s">
        <v>81</v>
      </c>
      <c r="G26" s="2" t="s">
        <v>52</v>
      </c>
      <c r="H26" s="2">
        <v>-20.388034019999999</v>
      </c>
      <c r="I26" s="2">
        <v>-41.388167989999999</v>
      </c>
      <c r="J26" s="2">
        <v>65</v>
      </c>
      <c r="K26" s="2">
        <v>2</v>
      </c>
      <c r="L26" s="121">
        <v>162.00000000000003</v>
      </c>
      <c r="M26" s="121">
        <v>245.934</v>
      </c>
      <c r="N26" s="121">
        <v>348</v>
      </c>
      <c r="O26" s="2" t="s">
        <v>365</v>
      </c>
    </row>
    <row r="27" spans="1:15" s="2" customFormat="1" x14ac:dyDescent="0.35">
      <c r="A27" s="2" t="s">
        <v>92</v>
      </c>
      <c r="B27" s="2" t="s">
        <v>29</v>
      </c>
      <c r="C27" s="2">
        <v>1</v>
      </c>
      <c r="D27" s="120">
        <v>0.61</v>
      </c>
      <c r="E27" s="2" t="s">
        <v>53</v>
      </c>
      <c r="F27" s="2" t="s">
        <v>81</v>
      </c>
      <c r="G27" s="2" t="s">
        <v>52</v>
      </c>
      <c r="H27" s="2">
        <v>-20.578885669999998</v>
      </c>
      <c r="I27" s="2">
        <v>-41.465333379999997</v>
      </c>
      <c r="J27" s="2">
        <v>45</v>
      </c>
      <c r="K27" s="2">
        <v>5</v>
      </c>
      <c r="L27" s="121">
        <v>101.66666666666667</v>
      </c>
      <c r="M27" s="121">
        <v>244</v>
      </c>
      <c r="N27" s="121">
        <v>914.33333333333337</v>
      </c>
      <c r="O27" s="2" t="s">
        <v>363</v>
      </c>
    </row>
    <row r="28" spans="1:15" s="2" customFormat="1" x14ac:dyDescent="0.35">
      <c r="A28" s="2" t="s">
        <v>92</v>
      </c>
      <c r="B28" s="2" t="s">
        <v>29</v>
      </c>
      <c r="C28" s="2">
        <v>2</v>
      </c>
      <c r="D28" s="120">
        <v>0.34</v>
      </c>
      <c r="E28" s="2" t="s">
        <v>53</v>
      </c>
      <c r="F28" s="2" t="s">
        <v>81</v>
      </c>
      <c r="G28" s="2" t="s">
        <v>52</v>
      </c>
      <c r="H28" s="2">
        <v>-20.578885669999998</v>
      </c>
      <c r="I28" s="2">
        <v>-41.465333379999997</v>
      </c>
      <c r="J28" s="2">
        <v>45</v>
      </c>
      <c r="K28" s="2">
        <v>3</v>
      </c>
      <c r="L28" s="121">
        <v>68.000000000000014</v>
      </c>
      <c r="M28" s="121">
        <v>136</v>
      </c>
      <c r="N28" s="121">
        <v>498</v>
      </c>
      <c r="O28" s="2" t="s">
        <v>363</v>
      </c>
    </row>
    <row r="29" spans="1:15" s="2" customFormat="1" x14ac:dyDescent="0.35">
      <c r="A29" s="2" t="s">
        <v>93</v>
      </c>
      <c r="B29" s="2" t="s">
        <v>29</v>
      </c>
      <c r="C29" s="2">
        <v>1</v>
      </c>
      <c r="D29" s="120">
        <v>0.7</v>
      </c>
      <c r="E29" s="2" t="s">
        <v>53</v>
      </c>
      <c r="F29" s="2" t="s">
        <v>94</v>
      </c>
      <c r="G29" s="2" t="s">
        <v>77</v>
      </c>
      <c r="H29" s="2">
        <v>-20.96596233</v>
      </c>
      <c r="I29" s="2">
        <v>-41.601743980000002</v>
      </c>
      <c r="J29" s="2">
        <v>40</v>
      </c>
      <c r="K29" s="2">
        <v>3</v>
      </c>
      <c r="L29" s="121">
        <v>116.66666666666667</v>
      </c>
      <c r="M29" s="121">
        <v>0</v>
      </c>
      <c r="N29" s="121">
        <v>999.33333333333337</v>
      </c>
      <c r="O29" s="2" t="s">
        <v>363</v>
      </c>
    </row>
    <row r="30" spans="1:15" s="2" customFormat="1" x14ac:dyDescent="0.35">
      <c r="A30" s="2" t="s">
        <v>96</v>
      </c>
      <c r="B30" s="2" t="s">
        <v>31</v>
      </c>
      <c r="C30" s="2">
        <v>1</v>
      </c>
      <c r="D30" s="120">
        <v>1.18</v>
      </c>
      <c r="E30" s="2" t="s">
        <v>53</v>
      </c>
      <c r="F30" s="2" t="s">
        <v>75</v>
      </c>
      <c r="G30" s="2" t="s">
        <v>77</v>
      </c>
      <c r="H30" s="2">
        <v>-20.763924200000002</v>
      </c>
      <c r="I30" s="2">
        <v>-41.646561859999998</v>
      </c>
      <c r="J30" s="2">
        <v>30</v>
      </c>
      <c r="K30" s="2">
        <v>12</v>
      </c>
      <c r="L30" s="121">
        <v>1091.5</v>
      </c>
      <c r="M30" s="121">
        <v>116.82000000000001</v>
      </c>
      <c r="N30" s="121">
        <v>0</v>
      </c>
      <c r="O30" s="2" t="s">
        <v>367</v>
      </c>
    </row>
    <row r="31" spans="1:15" s="2" customFormat="1" x14ac:dyDescent="0.35">
      <c r="A31" s="2" t="s">
        <v>96</v>
      </c>
      <c r="B31" s="2" t="s">
        <v>29</v>
      </c>
      <c r="C31" s="2">
        <v>1</v>
      </c>
      <c r="D31" s="120">
        <v>0.04</v>
      </c>
      <c r="E31" s="2" t="s">
        <v>53</v>
      </c>
      <c r="F31" s="2" t="s">
        <v>75</v>
      </c>
      <c r="G31" s="2" t="s">
        <v>77</v>
      </c>
      <c r="H31" s="2">
        <v>-20.763924200000002</v>
      </c>
      <c r="I31" s="2">
        <v>-41.646561859999998</v>
      </c>
      <c r="J31" s="2">
        <v>30</v>
      </c>
      <c r="K31" s="2">
        <v>5</v>
      </c>
      <c r="L31" s="121">
        <v>34</v>
      </c>
      <c r="M31" s="121">
        <v>0</v>
      </c>
      <c r="N31" s="121">
        <v>10</v>
      </c>
      <c r="O31" s="2" t="s">
        <v>371</v>
      </c>
    </row>
    <row r="32" spans="1:15" s="2" customFormat="1" x14ac:dyDescent="0.35">
      <c r="A32" s="2" t="s">
        <v>98</v>
      </c>
      <c r="B32" s="2" t="s">
        <v>31</v>
      </c>
      <c r="C32" s="2">
        <v>1</v>
      </c>
      <c r="D32" s="120">
        <v>6.83</v>
      </c>
      <c r="E32" s="2" t="s">
        <v>53</v>
      </c>
      <c r="F32" s="2" t="s">
        <v>81</v>
      </c>
      <c r="G32" s="2" t="s">
        <v>52</v>
      </c>
      <c r="H32" s="2">
        <v>-20.510191710000001</v>
      </c>
      <c r="I32" s="2">
        <v>-41.402766509999999</v>
      </c>
      <c r="J32" s="2">
        <v>52</v>
      </c>
      <c r="K32" s="2">
        <v>0</v>
      </c>
      <c r="L32" s="121">
        <v>0</v>
      </c>
      <c r="M32" s="121">
        <v>0</v>
      </c>
      <c r="N32" s="121">
        <v>0</v>
      </c>
      <c r="O32" s="2" t="s">
        <v>369</v>
      </c>
    </row>
    <row r="33" spans="1:15" s="2" customFormat="1" x14ac:dyDescent="0.35">
      <c r="A33" s="2" t="s">
        <v>98</v>
      </c>
      <c r="B33" s="2" t="s">
        <v>31</v>
      </c>
      <c r="C33" s="2">
        <v>2</v>
      </c>
      <c r="D33" s="120">
        <v>0.23</v>
      </c>
      <c r="E33" s="2" t="s">
        <v>53</v>
      </c>
      <c r="F33" s="2" t="s">
        <v>81</v>
      </c>
      <c r="G33" s="2" t="s">
        <v>52</v>
      </c>
      <c r="H33" s="2">
        <v>-20.510191710000001</v>
      </c>
      <c r="I33" s="2">
        <v>-41.402766509999999</v>
      </c>
      <c r="J33" s="2">
        <v>52</v>
      </c>
      <c r="K33" s="2">
        <v>10</v>
      </c>
      <c r="L33" s="121">
        <v>253</v>
      </c>
      <c r="M33" s="121">
        <v>0</v>
      </c>
      <c r="N33" s="121">
        <v>0</v>
      </c>
      <c r="O33" s="2" t="s">
        <v>369</v>
      </c>
    </row>
    <row r="34" spans="1:15" s="2" customFormat="1" x14ac:dyDescent="0.35">
      <c r="A34" s="2" t="s">
        <v>98</v>
      </c>
      <c r="B34" s="2" t="s">
        <v>29</v>
      </c>
      <c r="C34" s="2">
        <v>1</v>
      </c>
      <c r="D34" s="120">
        <v>0.32</v>
      </c>
      <c r="E34" s="2" t="s">
        <v>53</v>
      </c>
      <c r="F34" s="2" t="s">
        <v>81</v>
      </c>
      <c r="G34" s="2" t="s">
        <v>52</v>
      </c>
      <c r="H34" s="2">
        <v>-20.510191710000001</v>
      </c>
      <c r="I34" s="2">
        <v>-41.402766509999999</v>
      </c>
      <c r="J34" s="2">
        <v>52</v>
      </c>
      <c r="K34" s="2">
        <v>2</v>
      </c>
      <c r="L34" s="121">
        <v>32</v>
      </c>
      <c r="M34" s="121">
        <v>128</v>
      </c>
      <c r="N34" s="121">
        <v>328</v>
      </c>
      <c r="O34" s="2" t="s">
        <v>363</v>
      </c>
    </row>
    <row r="35" spans="1:15" s="2" customFormat="1" x14ac:dyDescent="0.35">
      <c r="A35" s="2" t="s">
        <v>98</v>
      </c>
      <c r="B35" s="2" t="s">
        <v>29</v>
      </c>
      <c r="C35" s="2">
        <v>2</v>
      </c>
      <c r="D35" s="120">
        <v>0.44</v>
      </c>
      <c r="E35" s="2" t="s">
        <v>53</v>
      </c>
      <c r="F35" s="2" t="s">
        <v>81</v>
      </c>
      <c r="G35" s="2" t="s">
        <v>52</v>
      </c>
      <c r="H35" s="2">
        <v>-20.510191710000001</v>
      </c>
      <c r="I35" s="2">
        <v>-41.402766509999999</v>
      </c>
      <c r="J35" s="2">
        <v>52</v>
      </c>
      <c r="K35" s="2">
        <v>0</v>
      </c>
      <c r="L35" s="121">
        <v>0</v>
      </c>
      <c r="M35" s="121">
        <v>176</v>
      </c>
      <c r="N35" s="121">
        <v>488</v>
      </c>
      <c r="O35" s="2" t="s">
        <v>363</v>
      </c>
    </row>
    <row r="36" spans="1:15" s="2" customFormat="1" x14ac:dyDescent="0.35">
      <c r="A36" s="2" t="s">
        <v>98</v>
      </c>
      <c r="B36" s="2" t="s">
        <v>29</v>
      </c>
      <c r="C36" s="2">
        <v>3</v>
      </c>
      <c r="D36" s="120">
        <v>0.49</v>
      </c>
      <c r="E36" s="2" t="s">
        <v>53</v>
      </c>
      <c r="F36" s="2" t="s">
        <v>81</v>
      </c>
      <c r="G36" s="2" t="s">
        <v>52</v>
      </c>
      <c r="H36" s="2">
        <v>-20.510191710000001</v>
      </c>
      <c r="I36" s="2">
        <v>-41.402766509999999</v>
      </c>
      <c r="J36" s="2">
        <v>52</v>
      </c>
      <c r="K36" s="2">
        <v>7</v>
      </c>
      <c r="L36" s="121">
        <v>171.5</v>
      </c>
      <c r="M36" s="121">
        <v>0</v>
      </c>
      <c r="N36" s="121">
        <v>372.5</v>
      </c>
      <c r="O36" s="2" t="s">
        <v>363</v>
      </c>
    </row>
    <row r="37" spans="1:15" s="2" customFormat="1" x14ac:dyDescent="0.35">
      <c r="A37" s="2" t="s">
        <v>21</v>
      </c>
      <c r="B37" s="2" t="s">
        <v>29</v>
      </c>
      <c r="C37" s="2">
        <v>2</v>
      </c>
      <c r="D37" s="120">
        <v>1.56</v>
      </c>
      <c r="E37" s="2" t="s">
        <v>53</v>
      </c>
      <c r="F37" s="2" t="s">
        <v>81</v>
      </c>
      <c r="G37" s="2" t="s">
        <v>52</v>
      </c>
      <c r="H37" s="2">
        <v>-20.30983573</v>
      </c>
      <c r="I37" s="2">
        <v>-41.440033819999996</v>
      </c>
      <c r="J37" s="2">
        <v>75</v>
      </c>
      <c r="K37" s="2">
        <v>7</v>
      </c>
      <c r="L37" s="121">
        <v>897</v>
      </c>
      <c r="M37" s="121">
        <v>0</v>
      </c>
      <c r="N37" s="121">
        <v>3</v>
      </c>
      <c r="O37" s="2" t="s">
        <v>369</v>
      </c>
    </row>
    <row r="38" spans="1:15" s="2" customFormat="1" x14ac:dyDescent="0.35">
      <c r="A38" s="2" t="s">
        <v>21</v>
      </c>
      <c r="B38" s="2" t="s">
        <v>29</v>
      </c>
      <c r="C38" s="2">
        <v>1</v>
      </c>
      <c r="D38" s="120">
        <v>2.77</v>
      </c>
      <c r="E38" s="2" t="s">
        <v>53</v>
      </c>
      <c r="F38" s="2" t="s">
        <v>81</v>
      </c>
      <c r="G38" s="2" t="s">
        <v>52</v>
      </c>
      <c r="H38" s="2">
        <v>-20.30983573</v>
      </c>
      <c r="I38" s="2">
        <v>-41.440033819999996</v>
      </c>
      <c r="J38" s="2">
        <v>75</v>
      </c>
      <c r="K38" s="2">
        <v>3</v>
      </c>
      <c r="L38" s="121">
        <v>623.25</v>
      </c>
      <c r="M38" s="121">
        <v>0</v>
      </c>
      <c r="N38" s="121">
        <v>976.75</v>
      </c>
      <c r="O38" s="2" t="s">
        <v>365</v>
      </c>
    </row>
    <row r="39" spans="1:15" s="2" customFormat="1" x14ac:dyDescent="0.35">
      <c r="A39" s="2" t="s">
        <v>101</v>
      </c>
      <c r="B39" s="2" t="s">
        <v>29</v>
      </c>
      <c r="C39" s="2">
        <v>1</v>
      </c>
      <c r="D39" s="120">
        <v>1.0900000000000001</v>
      </c>
      <c r="E39" s="2" t="s">
        <v>53</v>
      </c>
      <c r="F39" s="2" t="s">
        <v>75</v>
      </c>
      <c r="G39" s="2" t="s">
        <v>77</v>
      </c>
      <c r="H39" s="2">
        <v>-20.751889890000001</v>
      </c>
      <c r="I39" s="2">
        <v>-41.765301780000001</v>
      </c>
      <c r="J39" s="2">
        <v>40</v>
      </c>
      <c r="K39" s="2">
        <v>14</v>
      </c>
      <c r="L39" s="121">
        <v>1144.5</v>
      </c>
      <c r="M39" s="121">
        <v>0</v>
      </c>
      <c r="N39" s="121">
        <v>66.5</v>
      </c>
      <c r="O39" s="2" t="s">
        <v>369</v>
      </c>
    </row>
    <row r="40" spans="1:15" s="2" customFormat="1" x14ac:dyDescent="0.35">
      <c r="A40" s="2" t="s">
        <v>103</v>
      </c>
      <c r="B40" s="2" t="s">
        <v>29</v>
      </c>
      <c r="C40" s="2">
        <v>1</v>
      </c>
      <c r="D40" s="120">
        <v>0.54</v>
      </c>
      <c r="E40" s="2" t="s">
        <v>53</v>
      </c>
      <c r="F40" s="2" t="s">
        <v>61</v>
      </c>
      <c r="G40" s="2" t="s">
        <v>52</v>
      </c>
      <c r="H40" s="2">
        <v>-20.692807479999999</v>
      </c>
      <c r="I40" s="2">
        <v>-41.560726389999999</v>
      </c>
      <c r="J40" s="2">
        <v>13</v>
      </c>
      <c r="K40" s="2">
        <v>3</v>
      </c>
      <c r="L40" s="121">
        <v>288</v>
      </c>
      <c r="M40" s="121">
        <v>45.643619999999999</v>
      </c>
      <c r="N40" s="121">
        <v>50</v>
      </c>
      <c r="O40" s="2" t="s">
        <v>369</v>
      </c>
    </row>
    <row r="41" spans="1:15" s="2" customFormat="1" x14ac:dyDescent="0.35">
      <c r="A41" s="2" t="s">
        <v>22</v>
      </c>
      <c r="B41" s="2" t="s">
        <v>29</v>
      </c>
      <c r="C41" s="2">
        <v>1</v>
      </c>
      <c r="D41" s="120">
        <v>0.216</v>
      </c>
      <c r="E41" s="2" t="s">
        <v>53</v>
      </c>
      <c r="F41" s="2" t="s">
        <v>61</v>
      </c>
      <c r="G41" s="2" t="s">
        <v>52</v>
      </c>
      <c r="H41" s="2">
        <v>-20.61168533</v>
      </c>
      <c r="I41" s="2">
        <v>-41.517515459999998</v>
      </c>
      <c r="J41" s="2">
        <v>30</v>
      </c>
      <c r="K41" s="2">
        <v>7</v>
      </c>
      <c r="L41" s="121">
        <v>259.2</v>
      </c>
      <c r="M41" s="121">
        <v>136.88320000000002</v>
      </c>
      <c r="N41" s="121">
        <v>0</v>
      </c>
      <c r="O41" s="2" t="s">
        <v>368</v>
      </c>
    </row>
    <row r="42" spans="1:15" s="2" customFormat="1" x14ac:dyDescent="0.35">
      <c r="A42" s="2" t="s">
        <v>22</v>
      </c>
      <c r="B42" s="2" t="s">
        <v>29</v>
      </c>
      <c r="C42" s="2">
        <v>6</v>
      </c>
      <c r="D42" s="120">
        <v>0.17100000000000001</v>
      </c>
      <c r="E42" s="2" t="s">
        <v>53</v>
      </c>
      <c r="F42" s="2" t="s">
        <v>61</v>
      </c>
      <c r="G42" s="2" t="s">
        <v>52</v>
      </c>
      <c r="H42" s="2">
        <v>-20.61168533</v>
      </c>
      <c r="I42" s="2">
        <v>-41.517515459999998</v>
      </c>
      <c r="J42" s="2">
        <v>30</v>
      </c>
      <c r="K42" s="2">
        <v>6</v>
      </c>
      <c r="L42" s="121">
        <v>196.65000000000003</v>
      </c>
      <c r="M42" s="121">
        <v>102.11760000000001</v>
      </c>
      <c r="N42" s="121">
        <v>0</v>
      </c>
      <c r="O42" s="2" t="s">
        <v>368</v>
      </c>
    </row>
    <row r="43" spans="1:15" s="2" customFormat="1" x14ac:dyDescent="0.35">
      <c r="A43" s="2" t="s">
        <v>22</v>
      </c>
      <c r="B43" s="2" t="s">
        <v>29</v>
      </c>
      <c r="C43" s="2">
        <v>7</v>
      </c>
      <c r="D43" s="120">
        <v>0.16800000000000001</v>
      </c>
      <c r="E43" s="2" t="s">
        <v>53</v>
      </c>
      <c r="F43" s="2" t="s">
        <v>61</v>
      </c>
      <c r="G43" s="2" t="s">
        <v>52</v>
      </c>
      <c r="H43" s="2">
        <v>-20.61168533</v>
      </c>
      <c r="I43" s="2">
        <v>-41.517515459999998</v>
      </c>
      <c r="J43" s="2">
        <v>30</v>
      </c>
      <c r="K43" s="2">
        <v>6</v>
      </c>
      <c r="L43" s="121">
        <v>126</v>
      </c>
      <c r="M43" s="121">
        <v>0</v>
      </c>
      <c r="N43" s="121">
        <v>0</v>
      </c>
      <c r="O43" s="2" t="s">
        <v>369</v>
      </c>
    </row>
    <row r="44" spans="1:15" s="2" customFormat="1" x14ac:dyDescent="0.35">
      <c r="A44" s="2" t="s">
        <v>22</v>
      </c>
      <c r="B44" s="2" t="s">
        <v>29</v>
      </c>
      <c r="C44" s="2">
        <v>2</v>
      </c>
      <c r="D44" s="120">
        <v>0.114</v>
      </c>
      <c r="E44" s="2" t="s">
        <v>53</v>
      </c>
      <c r="F44" s="2" t="s">
        <v>61</v>
      </c>
      <c r="G44" s="2" t="s">
        <v>52</v>
      </c>
      <c r="H44" s="2">
        <v>-20.61168533</v>
      </c>
      <c r="I44" s="2">
        <v>-41.517515459999998</v>
      </c>
      <c r="J44" s="2">
        <v>30</v>
      </c>
      <c r="K44" s="2">
        <v>8</v>
      </c>
      <c r="L44" s="121">
        <v>85.5</v>
      </c>
      <c r="M44" s="121">
        <v>120.12560000000002</v>
      </c>
      <c r="N44" s="121">
        <v>0</v>
      </c>
      <c r="O44" s="2" t="s">
        <v>369</v>
      </c>
    </row>
    <row r="45" spans="1:15" s="2" customFormat="1" x14ac:dyDescent="0.35">
      <c r="A45" s="2" t="s">
        <v>22</v>
      </c>
      <c r="B45" s="2" t="s">
        <v>29</v>
      </c>
      <c r="C45" s="2">
        <v>3</v>
      </c>
      <c r="D45" s="120">
        <v>0.184</v>
      </c>
      <c r="E45" s="2" t="s">
        <v>53</v>
      </c>
      <c r="F45" s="2" t="s">
        <v>61</v>
      </c>
      <c r="G45" s="2" t="s">
        <v>52</v>
      </c>
      <c r="H45" s="2">
        <v>-20.61168533</v>
      </c>
      <c r="I45" s="2">
        <v>-41.517515459999998</v>
      </c>
      <c r="J45" s="2">
        <v>30</v>
      </c>
      <c r="K45" s="2">
        <v>6</v>
      </c>
      <c r="L45" s="121">
        <v>110.4</v>
      </c>
      <c r="M45" s="121">
        <v>75.603999999999999</v>
      </c>
      <c r="N45" s="121">
        <v>1.5999999999999943</v>
      </c>
      <c r="O45" s="2" t="s">
        <v>368</v>
      </c>
    </row>
    <row r="46" spans="1:15" s="2" customFormat="1" x14ac:dyDescent="0.35">
      <c r="A46" s="2" t="s">
        <v>22</v>
      </c>
      <c r="B46" s="2" t="s">
        <v>29</v>
      </c>
      <c r="C46" s="2">
        <v>5</v>
      </c>
      <c r="D46" s="120">
        <v>0.14899999999999999</v>
      </c>
      <c r="E46" s="2" t="s">
        <v>53</v>
      </c>
      <c r="F46" s="2" t="s">
        <v>61</v>
      </c>
      <c r="G46" s="2" t="s">
        <v>52</v>
      </c>
      <c r="H46" s="2">
        <v>-20.61168533</v>
      </c>
      <c r="I46" s="2">
        <v>-41.517515459999998</v>
      </c>
      <c r="J46" s="2">
        <v>30</v>
      </c>
      <c r="K46" s="2">
        <v>5</v>
      </c>
      <c r="L46" s="121">
        <v>81.95</v>
      </c>
      <c r="M46" s="121">
        <v>0</v>
      </c>
      <c r="N46" s="121">
        <v>5.0499999999999972</v>
      </c>
      <c r="O46" s="2" t="s">
        <v>369</v>
      </c>
    </row>
    <row r="47" spans="1:15" s="2" customFormat="1" x14ac:dyDescent="0.35">
      <c r="A47" s="2" t="s">
        <v>22</v>
      </c>
      <c r="B47" s="2" t="s">
        <v>29</v>
      </c>
      <c r="C47" s="2">
        <v>8</v>
      </c>
      <c r="D47" s="120">
        <v>0.29599999999999999</v>
      </c>
      <c r="E47" s="2" t="s">
        <v>53</v>
      </c>
      <c r="F47" s="2" t="s">
        <v>61</v>
      </c>
      <c r="G47" s="2" t="s">
        <v>52</v>
      </c>
      <c r="H47" s="2">
        <v>-20.61168533</v>
      </c>
      <c r="I47" s="2">
        <v>-41.517515459999998</v>
      </c>
      <c r="J47" s="2">
        <v>30</v>
      </c>
      <c r="K47" s="2">
        <v>5</v>
      </c>
      <c r="L47" s="121">
        <v>133.19999999999999</v>
      </c>
      <c r="M47" s="121">
        <v>0</v>
      </c>
      <c r="N47" s="121">
        <v>47.800000000000011</v>
      </c>
      <c r="O47" s="2" t="s">
        <v>369</v>
      </c>
    </row>
    <row r="48" spans="1:15" s="2" customFormat="1" x14ac:dyDescent="0.35">
      <c r="A48" s="2" t="s">
        <v>22</v>
      </c>
      <c r="B48" s="2" t="s">
        <v>31</v>
      </c>
      <c r="C48" s="2">
        <v>1</v>
      </c>
      <c r="D48" s="120">
        <v>8.3000000000000004E-2</v>
      </c>
      <c r="E48" s="2" t="s">
        <v>53</v>
      </c>
      <c r="F48" s="2" t="s">
        <v>61</v>
      </c>
      <c r="G48" s="2" t="s">
        <v>52</v>
      </c>
      <c r="H48" s="2">
        <v>-20.61168533</v>
      </c>
      <c r="I48" s="2">
        <v>-41.517515459999998</v>
      </c>
      <c r="J48" s="2">
        <v>30</v>
      </c>
      <c r="K48" s="2">
        <v>0</v>
      </c>
      <c r="L48" s="121">
        <v>0</v>
      </c>
      <c r="M48" s="121">
        <v>0</v>
      </c>
      <c r="N48" s="121">
        <v>0</v>
      </c>
      <c r="O48" s="2" t="s">
        <v>369</v>
      </c>
    </row>
    <row r="49" spans="1:15" s="2" customFormat="1" x14ac:dyDescent="0.35">
      <c r="A49" s="2" t="s">
        <v>22</v>
      </c>
      <c r="B49" s="2" t="s">
        <v>29</v>
      </c>
      <c r="C49" s="2">
        <v>4</v>
      </c>
      <c r="D49" s="120">
        <v>0.153</v>
      </c>
      <c r="E49" s="2" t="s">
        <v>53</v>
      </c>
      <c r="F49" s="2" t="s">
        <v>61</v>
      </c>
      <c r="G49" s="2" t="s">
        <v>52</v>
      </c>
      <c r="H49" s="2">
        <v>-20.61168533</v>
      </c>
      <c r="I49" s="2">
        <v>-41.517515459999998</v>
      </c>
      <c r="J49" s="2">
        <v>30</v>
      </c>
      <c r="K49" s="2">
        <v>0</v>
      </c>
      <c r="L49" s="121">
        <v>0</v>
      </c>
      <c r="M49" s="121">
        <v>11.65296</v>
      </c>
      <c r="N49" s="121">
        <v>75</v>
      </c>
      <c r="O49" s="2" t="s">
        <v>365</v>
      </c>
    </row>
    <row r="50" spans="1:15" s="2" customFormat="1" x14ac:dyDescent="0.35">
      <c r="A50" s="2" t="s">
        <v>106</v>
      </c>
      <c r="B50" s="2" t="s">
        <v>31</v>
      </c>
      <c r="C50" s="2">
        <v>1</v>
      </c>
      <c r="D50" s="120">
        <v>1.1499999999999999</v>
      </c>
      <c r="E50" s="2" t="s">
        <v>53</v>
      </c>
      <c r="F50" s="2" t="s">
        <v>75</v>
      </c>
      <c r="G50" s="2" t="s">
        <v>77</v>
      </c>
      <c r="H50" s="2">
        <v>-20.748519999999999</v>
      </c>
      <c r="I50" s="2">
        <v>-41.767400000000002</v>
      </c>
      <c r="J50" s="2">
        <v>37</v>
      </c>
      <c r="K50" s="2">
        <v>30</v>
      </c>
      <c r="L50" s="121">
        <v>3833.3333333333335</v>
      </c>
      <c r="M50" s="121">
        <v>20.252760000000002</v>
      </c>
      <c r="N50" s="121">
        <v>0</v>
      </c>
      <c r="O50" s="2" t="s">
        <v>368</v>
      </c>
    </row>
    <row r="51" spans="1:15" s="2" customFormat="1" x14ac:dyDescent="0.35">
      <c r="A51" s="2" t="s">
        <v>106</v>
      </c>
      <c r="B51" s="2" t="s">
        <v>29</v>
      </c>
      <c r="C51" s="2">
        <v>1</v>
      </c>
      <c r="D51" s="120">
        <v>0.74</v>
      </c>
      <c r="E51" s="2" t="s">
        <v>53</v>
      </c>
      <c r="F51" s="2" t="s">
        <v>75</v>
      </c>
      <c r="G51" s="2" t="s">
        <v>77</v>
      </c>
      <c r="H51" s="2">
        <v>-20.748519999999999</v>
      </c>
      <c r="I51" s="2">
        <v>-41.767400000000002</v>
      </c>
      <c r="J51" s="2">
        <v>37</v>
      </c>
      <c r="K51" s="2">
        <v>0</v>
      </c>
      <c r="L51" s="121">
        <v>0</v>
      </c>
      <c r="M51" s="121">
        <v>236.8</v>
      </c>
      <c r="N51" s="121">
        <v>1233</v>
      </c>
      <c r="O51" s="2" t="s">
        <v>363</v>
      </c>
    </row>
    <row r="52" spans="1:15" s="2" customFormat="1" x14ac:dyDescent="0.35">
      <c r="A52" s="2" t="s">
        <v>108</v>
      </c>
      <c r="B52" s="2" t="s">
        <v>29</v>
      </c>
      <c r="C52" s="2">
        <v>1</v>
      </c>
      <c r="D52" s="120">
        <v>0.15</v>
      </c>
      <c r="E52" s="2" t="s">
        <v>53</v>
      </c>
      <c r="F52" s="2" t="s">
        <v>61</v>
      </c>
      <c r="G52" s="2" t="s">
        <v>52</v>
      </c>
      <c r="H52" s="2">
        <v>-20.83574016</v>
      </c>
      <c r="I52" s="2">
        <v>-41.569591090000003</v>
      </c>
      <c r="J52" s="2">
        <v>15</v>
      </c>
      <c r="K52" s="2">
        <v>0</v>
      </c>
      <c r="L52" s="121">
        <v>0</v>
      </c>
      <c r="M52" s="121">
        <v>60</v>
      </c>
      <c r="N52" s="121">
        <v>166</v>
      </c>
      <c r="O52" s="2" t="s">
        <v>363</v>
      </c>
    </row>
    <row r="53" spans="1:15" s="2" customFormat="1" x14ac:dyDescent="0.35">
      <c r="A53" s="2" t="s">
        <v>108</v>
      </c>
      <c r="B53" s="2" t="s">
        <v>31</v>
      </c>
      <c r="C53" s="2">
        <v>1</v>
      </c>
      <c r="D53" s="120">
        <v>0.22</v>
      </c>
      <c r="E53" s="2" t="s">
        <v>53</v>
      </c>
      <c r="F53" s="2" t="s">
        <v>61</v>
      </c>
      <c r="G53" s="2" t="s">
        <v>52</v>
      </c>
      <c r="H53" s="2">
        <v>-20.83574016</v>
      </c>
      <c r="I53" s="2">
        <v>-41.569591090000003</v>
      </c>
      <c r="J53" s="2">
        <v>15</v>
      </c>
      <c r="K53" s="2">
        <v>5</v>
      </c>
      <c r="L53" s="121">
        <v>198</v>
      </c>
      <c r="M53" s="121">
        <v>29.040000000000003</v>
      </c>
      <c r="N53" s="121">
        <v>0</v>
      </c>
      <c r="O53" s="2" t="s">
        <v>369</v>
      </c>
    </row>
    <row r="54" spans="1:15" s="2" customFormat="1" x14ac:dyDescent="0.35">
      <c r="A54" s="2" t="s">
        <v>110</v>
      </c>
      <c r="B54" s="2" t="s">
        <v>31</v>
      </c>
      <c r="C54" s="2">
        <v>1</v>
      </c>
      <c r="D54" s="120">
        <v>0.24</v>
      </c>
      <c r="E54" s="2" t="s">
        <v>53</v>
      </c>
      <c r="F54" s="2" t="s">
        <v>61</v>
      </c>
      <c r="G54" s="2" t="s">
        <v>52</v>
      </c>
      <c r="H54" s="2">
        <v>-20.820990699999999</v>
      </c>
      <c r="I54" s="2">
        <v>-41.554282720000003</v>
      </c>
      <c r="J54" s="2">
        <v>15</v>
      </c>
      <c r="K54" s="2">
        <v>5</v>
      </c>
      <c r="L54" s="121">
        <v>180</v>
      </c>
      <c r="M54" s="121">
        <v>0</v>
      </c>
      <c r="N54" s="121">
        <v>0</v>
      </c>
      <c r="O54" s="2" t="s">
        <v>369</v>
      </c>
    </row>
    <row r="55" spans="1:15" s="2" customFormat="1" x14ac:dyDescent="0.35">
      <c r="A55" s="2" t="s">
        <v>110</v>
      </c>
      <c r="B55" s="2" t="s">
        <v>31</v>
      </c>
      <c r="C55" s="2">
        <v>2</v>
      </c>
      <c r="D55" s="120">
        <v>0.27400000000000002</v>
      </c>
      <c r="E55" s="2" t="s">
        <v>53</v>
      </c>
      <c r="F55" s="2" t="s">
        <v>61</v>
      </c>
      <c r="G55" s="2" t="s">
        <v>52</v>
      </c>
      <c r="H55" s="2">
        <v>-20.820990699999999</v>
      </c>
      <c r="I55" s="2">
        <v>-41.554282720000003</v>
      </c>
      <c r="J55" s="2">
        <v>15</v>
      </c>
      <c r="K55" s="2">
        <v>7</v>
      </c>
      <c r="L55" s="121">
        <v>164.4</v>
      </c>
      <c r="M55" s="121">
        <v>0</v>
      </c>
      <c r="N55" s="121">
        <v>0</v>
      </c>
      <c r="O55" s="2" t="s">
        <v>369</v>
      </c>
    </row>
    <row r="56" spans="1:15" s="2" customFormat="1" x14ac:dyDescent="0.35">
      <c r="A56" s="2" t="s">
        <v>110</v>
      </c>
      <c r="B56" s="2" t="s">
        <v>31</v>
      </c>
      <c r="C56" s="2">
        <v>3</v>
      </c>
      <c r="D56" s="120">
        <v>0.14099999999999999</v>
      </c>
      <c r="E56" s="2" t="s">
        <v>53</v>
      </c>
      <c r="F56" s="2" t="s">
        <v>61</v>
      </c>
      <c r="G56" s="2" t="s">
        <v>52</v>
      </c>
      <c r="H56" s="2">
        <v>-20.820990699999999</v>
      </c>
      <c r="I56" s="2">
        <v>-41.554282720000003</v>
      </c>
      <c r="J56" s="2">
        <v>15</v>
      </c>
      <c r="K56" s="2">
        <v>0</v>
      </c>
      <c r="L56" s="121">
        <v>0</v>
      </c>
      <c r="M56" s="121">
        <v>0</v>
      </c>
      <c r="N56" s="121">
        <v>0</v>
      </c>
      <c r="O56" s="2" t="s">
        <v>369</v>
      </c>
    </row>
    <row r="57" spans="1:15" s="2" customFormat="1" x14ac:dyDescent="0.35">
      <c r="A57" s="2" t="s">
        <v>110</v>
      </c>
      <c r="B57" s="2" t="s">
        <v>29</v>
      </c>
      <c r="C57" s="2">
        <v>1</v>
      </c>
      <c r="D57" s="120">
        <v>0.52900000000000003</v>
      </c>
      <c r="E57" s="2" t="s">
        <v>53</v>
      </c>
      <c r="F57" s="2" t="s">
        <v>61</v>
      </c>
      <c r="G57" s="2" t="s">
        <v>52</v>
      </c>
      <c r="H57" s="2">
        <v>-20.820990699999999</v>
      </c>
      <c r="I57" s="2">
        <v>-41.554282720000003</v>
      </c>
      <c r="J57" s="2">
        <v>15</v>
      </c>
      <c r="K57" s="2">
        <v>2</v>
      </c>
      <c r="L57" s="121">
        <v>35.266666666666666</v>
      </c>
      <c r="M57" s="121">
        <v>101.71788000000001</v>
      </c>
      <c r="N57" s="121">
        <v>553.73333333333335</v>
      </c>
      <c r="O57" s="2" t="s">
        <v>365</v>
      </c>
    </row>
    <row r="58" spans="1:15" s="2" customFormat="1" x14ac:dyDescent="0.35">
      <c r="A58" s="2" t="s">
        <v>110</v>
      </c>
      <c r="B58" s="2" t="s">
        <v>29</v>
      </c>
      <c r="C58" s="2">
        <v>2</v>
      </c>
      <c r="D58" s="120">
        <v>9.1999999999999998E-2</v>
      </c>
      <c r="E58" s="2" t="s">
        <v>53</v>
      </c>
      <c r="F58" s="2" t="s">
        <v>61</v>
      </c>
      <c r="G58" s="2" t="s">
        <v>52</v>
      </c>
      <c r="H58" s="2">
        <v>-20.820990699999999</v>
      </c>
      <c r="I58" s="2">
        <v>-41.554282720000003</v>
      </c>
      <c r="J58" s="2">
        <v>15</v>
      </c>
      <c r="K58" s="2">
        <v>0</v>
      </c>
      <c r="L58" s="121">
        <v>0</v>
      </c>
      <c r="M58" s="121">
        <v>122.95760000000001</v>
      </c>
      <c r="N58" s="121">
        <v>102</v>
      </c>
      <c r="O58" s="2" t="s">
        <v>365</v>
      </c>
    </row>
    <row r="59" spans="1:15" s="2" customFormat="1" x14ac:dyDescent="0.35">
      <c r="A59" s="2" t="s">
        <v>110</v>
      </c>
      <c r="B59" s="2" t="s">
        <v>29</v>
      </c>
      <c r="C59" s="2">
        <v>3</v>
      </c>
      <c r="D59" s="120">
        <v>0.20100000000000001</v>
      </c>
      <c r="E59" s="2" t="s">
        <v>53</v>
      </c>
      <c r="F59" s="2" t="s">
        <v>61</v>
      </c>
      <c r="G59" s="2" t="s">
        <v>52</v>
      </c>
      <c r="H59" s="2">
        <v>-20.820990699999999</v>
      </c>
      <c r="I59" s="2">
        <v>-41.554282720000003</v>
      </c>
      <c r="J59" s="2">
        <v>15</v>
      </c>
      <c r="K59" s="2">
        <v>0</v>
      </c>
      <c r="L59" s="121">
        <v>0</v>
      </c>
      <c r="M59" s="121">
        <v>400</v>
      </c>
      <c r="N59" s="121">
        <v>222</v>
      </c>
      <c r="O59" s="2" t="s">
        <v>365</v>
      </c>
    </row>
    <row r="60" spans="1:15" s="2" customFormat="1" x14ac:dyDescent="0.35">
      <c r="A60" s="2" t="s">
        <v>110</v>
      </c>
      <c r="B60" s="2" t="s">
        <v>29</v>
      </c>
      <c r="C60" s="2">
        <v>4</v>
      </c>
      <c r="D60" s="120">
        <v>0.155</v>
      </c>
      <c r="E60" s="2" t="s">
        <v>53</v>
      </c>
      <c r="F60" s="2" t="s">
        <v>61</v>
      </c>
      <c r="G60" s="2" t="s">
        <v>52</v>
      </c>
      <c r="H60" s="2">
        <v>-20.820990699999999</v>
      </c>
      <c r="I60" s="2">
        <v>-41.554282720000003</v>
      </c>
      <c r="J60" s="2">
        <v>15</v>
      </c>
      <c r="K60" s="2">
        <v>0</v>
      </c>
      <c r="L60" s="121">
        <v>0</v>
      </c>
      <c r="M60" s="121">
        <v>400</v>
      </c>
      <c r="N60" s="121">
        <v>170</v>
      </c>
      <c r="O60" s="2" t="s">
        <v>365</v>
      </c>
    </row>
    <row r="61" spans="1:15" s="2" customFormat="1" x14ac:dyDescent="0.35">
      <c r="A61" s="2" t="s">
        <v>112</v>
      </c>
      <c r="B61" s="2" t="s">
        <v>31</v>
      </c>
      <c r="C61" s="2">
        <v>1</v>
      </c>
      <c r="D61" s="120">
        <v>0.4</v>
      </c>
      <c r="E61" s="2" t="s">
        <v>53</v>
      </c>
      <c r="F61" s="2" t="s">
        <v>75</v>
      </c>
      <c r="G61" s="2" t="s">
        <v>77</v>
      </c>
      <c r="H61" s="2">
        <v>-20.883533480000001</v>
      </c>
      <c r="I61" s="2">
        <v>-41.654186760000002</v>
      </c>
      <c r="J61" s="2">
        <v>56</v>
      </c>
      <c r="K61" s="2">
        <v>14</v>
      </c>
      <c r="L61" s="121">
        <v>1200</v>
      </c>
      <c r="M61" s="121">
        <v>0</v>
      </c>
      <c r="N61" s="121">
        <v>0</v>
      </c>
      <c r="O61" s="2" t="s">
        <v>363</v>
      </c>
    </row>
    <row r="62" spans="1:15" s="2" customFormat="1" x14ac:dyDescent="0.35">
      <c r="A62" s="2" t="s">
        <v>112</v>
      </c>
      <c r="B62" s="2" t="s">
        <v>29</v>
      </c>
      <c r="C62" s="2">
        <v>1</v>
      </c>
      <c r="D62" s="120">
        <v>3.31</v>
      </c>
      <c r="E62" s="2" t="s">
        <v>54</v>
      </c>
      <c r="F62" s="2" t="s">
        <v>75</v>
      </c>
      <c r="G62" s="2" t="s">
        <v>77</v>
      </c>
      <c r="H62" s="2">
        <v>-20.883533480000001</v>
      </c>
      <c r="I62" s="2">
        <v>-41.654186760000002</v>
      </c>
      <c r="J62" s="2">
        <v>56</v>
      </c>
      <c r="K62" s="2">
        <v>5</v>
      </c>
      <c r="L62" s="121">
        <v>595.79999999999995</v>
      </c>
      <c r="M62" s="121">
        <v>0</v>
      </c>
      <c r="N62" s="121">
        <v>4921.2</v>
      </c>
      <c r="O62" s="2" t="s">
        <v>363</v>
      </c>
    </row>
    <row r="63" spans="1:15" s="2" customFormat="1" x14ac:dyDescent="0.35">
      <c r="A63" s="2" t="s">
        <v>114</v>
      </c>
      <c r="B63" s="2" t="s">
        <v>29</v>
      </c>
      <c r="C63" s="2">
        <v>1</v>
      </c>
      <c r="D63" s="120">
        <v>2.5000000000000001E-2</v>
      </c>
      <c r="E63" s="2" t="s">
        <v>53</v>
      </c>
      <c r="F63" s="2" t="s">
        <v>61</v>
      </c>
      <c r="G63" s="2" t="s">
        <v>52</v>
      </c>
      <c r="H63" s="2">
        <v>-20.794628540000001</v>
      </c>
      <c r="I63" s="2">
        <v>-41.561942279999997</v>
      </c>
      <c r="J63" s="2">
        <v>21</v>
      </c>
      <c r="K63" s="2">
        <v>3</v>
      </c>
      <c r="L63" s="121">
        <v>5</v>
      </c>
      <c r="M63" s="121">
        <v>8.2856400000000008</v>
      </c>
      <c r="N63" s="121">
        <v>0</v>
      </c>
      <c r="O63" s="2" t="s">
        <v>363</v>
      </c>
    </row>
    <row r="64" spans="1:15" s="2" customFormat="1" x14ac:dyDescent="0.35">
      <c r="A64" s="2" t="s">
        <v>114</v>
      </c>
      <c r="B64" s="2" t="s">
        <v>29</v>
      </c>
      <c r="C64" s="2">
        <v>2</v>
      </c>
      <c r="D64" s="120">
        <v>0.29399999999999998</v>
      </c>
      <c r="E64" s="2" t="s">
        <v>53</v>
      </c>
      <c r="F64" s="2" t="s">
        <v>61</v>
      </c>
      <c r="G64" s="2" t="s">
        <v>52</v>
      </c>
      <c r="H64" s="2">
        <v>-20.794628540000001</v>
      </c>
      <c r="I64" s="2">
        <v>-41.561942279999997</v>
      </c>
      <c r="J64" s="2">
        <v>21</v>
      </c>
      <c r="K64" s="2">
        <v>11</v>
      </c>
      <c r="L64" s="121">
        <v>323.39999999999998</v>
      </c>
      <c r="M64" s="121">
        <v>69.787739999999999</v>
      </c>
      <c r="N64" s="121">
        <v>0</v>
      </c>
      <c r="O64" s="2" t="s">
        <v>363</v>
      </c>
    </row>
    <row r="65" spans="1:15" s="2" customFormat="1" x14ac:dyDescent="0.35">
      <c r="A65" s="2" t="s">
        <v>114</v>
      </c>
      <c r="B65" s="2" t="s">
        <v>29</v>
      </c>
      <c r="C65" s="2">
        <v>3</v>
      </c>
      <c r="D65" s="120">
        <v>3.6999999999999998E-2</v>
      </c>
      <c r="E65" s="2" t="s">
        <v>53</v>
      </c>
      <c r="F65" s="2" t="s">
        <v>61</v>
      </c>
      <c r="G65" s="2" t="s">
        <v>52</v>
      </c>
      <c r="H65" s="2">
        <v>-20.794628540000001</v>
      </c>
      <c r="I65" s="2">
        <v>-41.561942279999997</v>
      </c>
      <c r="J65" s="2">
        <v>21</v>
      </c>
      <c r="K65" s="2">
        <v>4</v>
      </c>
      <c r="L65" s="121">
        <v>14.8</v>
      </c>
      <c r="M65" s="121">
        <v>58.913600000000002</v>
      </c>
      <c r="N65" s="121">
        <v>15.2</v>
      </c>
      <c r="O65" s="2" t="s">
        <v>363</v>
      </c>
    </row>
    <row r="66" spans="1:15" s="2" customFormat="1" x14ac:dyDescent="0.35">
      <c r="A66" s="2" t="s">
        <v>114</v>
      </c>
      <c r="B66" s="2" t="s">
        <v>29</v>
      </c>
      <c r="C66" s="2">
        <v>4</v>
      </c>
      <c r="D66" s="120">
        <v>1.2E-2</v>
      </c>
      <c r="E66" s="2" t="s">
        <v>53</v>
      </c>
      <c r="F66" s="2" t="s">
        <v>61</v>
      </c>
      <c r="G66" s="2" t="s">
        <v>52</v>
      </c>
      <c r="H66" s="2">
        <v>-20.794628540000001</v>
      </c>
      <c r="I66" s="2">
        <v>-41.561942279999997</v>
      </c>
      <c r="J66" s="2">
        <v>21</v>
      </c>
      <c r="K66" s="2">
        <v>0</v>
      </c>
      <c r="L66" s="121">
        <v>0</v>
      </c>
      <c r="M66" s="121">
        <v>0</v>
      </c>
      <c r="N66" s="121">
        <v>10</v>
      </c>
      <c r="O66" s="2" t="s">
        <v>363</v>
      </c>
    </row>
    <row r="67" spans="1:15" s="2" customFormat="1" x14ac:dyDescent="0.35">
      <c r="A67" s="2" t="s">
        <v>114</v>
      </c>
      <c r="B67" s="2" t="s">
        <v>29</v>
      </c>
      <c r="C67" s="2">
        <v>5</v>
      </c>
      <c r="D67" s="120">
        <v>5.3999999999999999E-2</v>
      </c>
      <c r="E67" s="2" t="s">
        <v>53</v>
      </c>
      <c r="F67" s="2" t="s">
        <v>61</v>
      </c>
      <c r="G67" s="2" t="s">
        <v>52</v>
      </c>
      <c r="H67" s="2">
        <v>-20.794628540000001</v>
      </c>
      <c r="I67" s="2">
        <v>-41.561942279999997</v>
      </c>
      <c r="J67" s="2">
        <v>21</v>
      </c>
      <c r="K67" s="2">
        <v>2</v>
      </c>
      <c r="L67" s="121">
        <v>18.899999999999999</v>
      </c>
      <c r="M67" s="121">
        <v>36</v>
      </c>
      <c r="N67" s="121">
        <v>155.11099999999999</v>
      </c>
      <c r="O67" s="2" t="s">
        <v>363</v>
      </c>
    </row>
    <row r="68" spans="1:15" s="2" customFormat="1" x14ac:dyDescent="0.35">
      <c r="A68" s="2" t="s">
        <v>114</v>
      </c>
      <c r="B68" s="2" t="s">
        <v>29</v>
      </c>
      <c r="C68" s="2">
        <v>6</v>
      </c>
      <c r="D68" s="120">
        <v>7.5999999999999998E-2</v>
      </c>
      <c r="E68" s="2" t="s">
        <v>53</v>
      </c>
      <c r="F68" s="2" t="s">
        <v>61</v>
      </c>
      <c r="G68" s="2" t="s">
        <v>52</v>
      </c>
      <c r="H68" s="2">
        <v>-20.794628540000001</v>
      </c>
      <c r="I68" s="2">
        <v>-41.561942279999997</v>
      </c>
      <c r="J68" s="2">
        <v>21</v>
      </c>
      <c r="K68" s="2">
        <v>9</v>
      </c>
      <c r="L68" s="121">
        <v>38</v>
      </c>
      <c r="M68" s="121">
        <v>91.620800000000003</v>
      </c>
      <c r="N68" s="121">
        <v>25</v>
      </c>
      <c r="O68" s="2" t="s">
        <v>363</v>
      </c>
    </row>
    <row r="69" spans="1:15" s="2" customFormat="1" x14ac:dyDescent="0.35">
      <c r="A69" s="2" t="s">
        <v>114</v>
      </c>
      <c r="B69" s="2" t="s">
        <v>29</v>
      </c>
      <c r="C69" s="2">
        <v>7</v>
      </c>
      <c r="D69" s="120">
        <v>1.6E-2</v>
      </c>
      <c r="E69" s="2" t="s">
        <v>53</v>
      </c>
      <c r="F69" s="2" t="s">
        <v>61</v>
      </c>
      <c r="G69" s="2" t="s">
        <v>52</v>
      </c>
      <c r="H69" s="2">
        <v>-20.794628540000001</v>
      </c>
      <c r="I69" s="2">
        <v>-41.561942279999997</v>
      </c>
      <c r="J69" s="2">
        <v>21</v>
      </c>
      <c r="K69" s="2">
        <v>5</v>
      </c>
      <c r="L69" s="121">
        <v>7.2</v>
      </c>
      <c r="M69" s="121">
        <v>0</v>
      </c>
      <c r="N69" s="121">
        <v>5.8</v>
      </c>
      <c r="O69" s="2" t="s">
        <v>363</v>
      </c>
    </row>
    <row r="70" spans="1:15" s="2" customFormat="1" x14ac:dyDescent="0.35">
      <c r="A70" s="2" t="s">
        <v>114</v>
      </c>
      <c r="B70" s="2" t="s">
        <v>29</v>
      </c>
      <c r="C70" s="2">
        <v>8</v>
      </c>
      <c r="D70" s="120">
        <v>4.3999999999999997E-2</v>
      </c>
      <c r="E70" s="2" t="s">
        <v>53</v>
      </c>
      <c r="F70" s="2" t="s">
        <v>61</v>
      </c>
      <c r="G70" s="2" t="s">
        <v>52</v>
      </c>
      <c r="H70" s="2">
        <v>-20.794628540000001</v>
      </c>
      <c r="I70" s="2">
        <v>-41.561942279999997</v>
      </c>
      <c r="J70" s="2">
        <v>21</v>
      </c>
      <c r="K70" s="2">
        <v>6</v>
      </c>
      <c r="L70" s="121">
        <v>17.600000000000001</v>
      </c>
      <c r="M70" s="121">
        <v>26.071649999999998</v>
      </c>
      <c r="N70" s="121">
        <v>18.399999999999999</v>
      </c>
      <c r="O70" s="2" t="s">
        <v>363</v>
      </c>
    </row>
    <row r="71" spans="1:15" s="2" customFormat="1" x14ac:dyDescent="0.35">
      <c r="A71" s="2" t="s">
        <v>114</v>
      </c>
      <c r="B71" s="2" t="s">
        <v>29</v>
      </c>
      <c r="C71" s="2">
        <v>9</v>
      </c>
      <c r="D71" s="120">
        <v>4.2999999999999997E-2</v>
      </c>
      <c r="E71" s="2" t="s">
        <v>53</v>
      </c>
      <c r="F71" s="2" t="s">
        <v>61</v>
      </c>
      <c r="G71" s="2" t="s">
        <v>52</v>
      </c>
      <c r="H71" s="2">
        <v>-20.794628540000001</v>
      </c>
      <c r="I71" s="2">
        <v>-41.561942279999997</v>
      </c>
      <c r="J71" s="2">
        <v>21</v>
      </c>
      <c r="K71" s="2">
        <v>5</v>
      </c>
      <c r="L71" s="121">
        <v>10.749999999999998</v>
      </c>
      <c r="M71" s="121">
        <v>0</v>
      </c>
      <c r="N71" s="121">
        <v>24.25</v>
      </c>
      <c r="O71" s="2" t="s">
        <v>363</v>
      </c>
    </row>
    <row r="72" spans="1:15" s="2" customFormat="1" x14ac:dyDescent="0.35">
      <c r="A72" s="2" t="s">
        <v>114</v>
      </c>
      <c r="B72" s="2" t="s">
        <v>29</v>
      </c>
      <c r="C72" s="2">
        <v>10</v>
      </c>
      <c r="D72" s="120">
        <v>4.0000000000000001E-3</v>
      </c>
      <c r="E72" s="2" t="s">
        <v>53</v>
      </c>
      <c r="F72" s="2" t="s">
        <v>61</v>
      </c>
      <c r="G72" s="2" t="s">
        <v>52</v>
      </c>
      <c r="H72" s="2">
        <v>-20.794628540000001</v>
      </c>
      <c r="I72" s="2">
        <v>-41.561942279999997</v>
      </c>
      <c r="J72" s="2">
        <v>21</v>
      </c>
      <c r="K72" s="2">
        <v>3</v>
      </c>
      <c r="L72" s="121">
        <v>0.8</v>
      </c>
      <c r="M72" s="121">
        <v>0</v>
      </c>
      <c r="N72" s="121">
        <v>2.2000000000000002</v>
      </c>
      <c r="O72" s="2" t="s">
        <v>363</v>
      </c>
    </row>
    <row r="73" spans="1:15" s="2" customFormat="1" x14ac:dyDescent="0.35">
      <c r="A73" s="2" t="s">
        <v>23</v>
      </c>
      <c r="B73" s="2" t="s">
        <v>29</v>
      </c>
      <c r="C73" s="2">
        <v>1</v>
      </c>
      <c r="D73" s="120">
        <v>0.99</v>
      </c>
      <c r="E73" s="2" t="s">
        <v>53</v>
      </c>
      <c r="F73" s="2" t="s">
        <v>61</v>
      </c>
      <c r="G73" s="2" t="s">
        <v>52</v>
      </c>
      <c r="H73" s="2">
        <v>-20.879302339999999</v>
      </c>
      <c r="I73" s="2">
        <v>-41.55655522</v>
      </c>
      <c r="J73" s="2">
        <v>20</v>
      </c>
      <c r="K73" s="2">
        <v>7</v>
      </c>
      <c r="L73" s="121">
        <v>825</v>
      </c>
      <c r="M73" s="121">
        <v>0</v>
      </c>
      <c r="N73" s="121">
        <v>275</v>
      </c>
      <c r="O73" s="2" t="s">
        <v>365</v>
      </c>
    </row>
    <row r="74" spans="1:15" s="2" customFormat="1" x14ac:dyDescent="0.35">
      <c r="A74" s="2" t="s">
        <v>23</v>
      </c>
      <c r="B74" s="2" t="s">
        <v>29</v>
      </c>
      <c r="C74" s="2">
        <v>2</v>
      </c>
      <c r="D74" s="120">
        <v>0.59</v>
      </c>
      <c r="E74" s="2" t="s">
        <v>53</v>
      </c>
      <c r="F74" s="2" t="s">
        <v>61</v>
      </c>
      <c r="G74" s="2" t="s">
        <v>52</v>
      </c>
      <c r="H74" s="2">
        <v>-20.879302339999999</v>
      </c>
      <c r="I74" s="2">
        <v>-41.55655522</v>
      </c>
      <c r="J74" s="2">
        <v>20</v>
      </c>
      <c r="K74" s="2">
        <v>1</v>
      </c>
      <c r="L74" s="121">
        <v>19.666666666666668</v>
      </c>
      <c r="M74" s="121">
        <v>0</v>
      </c>
      <c r="N74" s="121">
        <v>636.33333333333337</v>
      </c>
      <c r="O74" s="2" t="s">
        <v>365</v>
      </c>
    </row>
    <row r="75" spans="1:15" s="2" customFormat="1" x14ac:dyDescent="0.35">
      <c r="A75" s="2" t="s">
        <v>117</v>
      </c>
      <c r="B75" s="2" t="s">
        <v>29</v>
      </c>
      <c r="C75" s="2">
        <v>1</v>
      </c>
      <c r="D75" s="120">
        <v>0.26</v>
      </c>
      <c r="E75" s="2" t="s">
        <v>53</v>
      </c>
      <c r="F75" s="2" t="s">
        <v>61</v>
      </c>
      <c r="G75" s="2" t="s">
        <v>52</v>
      </c>
      <c r="H75" s="2">
        <v>-20.581511639999999</v>
      </c>
      <c r="I75" s="2">
        <v>-41.446428099999999</v>
      </c>
      <c r="J75" s="2">
        <v>43</v>
      </c>
      <c r="K75" s="2">
        <v>6</v>
      </c>
      <c r="L75" s="121">
        <v>234</v>
      </c>
      <c r="M75" s="121">
        <v>34.32</v>
      </c>
      <c r="N75" s="121">
        <v>54</v>
      </c>
      <c r="O75" s="2" t="s">
        <v>365</v>
      </c>
    </row>
    <row r="76" spans="1:15" s="2" customFormat="1" x14ac:dyDescent="0.35">
      <c r="A76" s="2" t="s">
        <v>117</v>
      </c>
      <c r="B76" s="2" t="s">
        <v>29</v>
      </c>
      <c r="C76" s="2">
        <v>2</v>
      </c>
      <c r="D76" s="120">
        <v>0.24</v>
      </c>
      <c r="E76" s="2" t="s">
        <v>53</v>
      </c>
      <c r="F76" s="2" t="s">
        <v>61</v>
      </c>
      <c r="G76" s="2" t="s">
        <v>52</v>
      </c>
      <c r="H76" s="2">
        <v>-20.581511639999999</v>
      </c>
      <c r="I76" s="2">
        <v>-41.446428099999999</v>
      </c>
      <c r="J76" s="2">
        <v>43</v>
      </c>
      <c r="K76" s="2">
        <v>2</v>
      </c>
      <c r="L76" s="121">
        <v>180</v>
      </c>
      <c r="M76" s="121">
        <v>96</v>
      </c>
      <c r="N76" s="121">
        <v>86</v>
      </c>
      <c r="O76" s="2" t="s">
        <v>365</v>
      </c>
    </row>
    <row r="77" spans="1:15" s="2" customFormat="1" x14ac:dyDescent="0.35">
      <c r="A77" s="2" t="s">
        <v>119</v>
      </c>
      <c r="B77" s="2" t="s">
        <v>31</v>
      </c>
      <c r="C77" s="2">
        <v>1</v>
      </c>
      <c r="D77" s="120">
        <v>7</v>
      </c>
      <c r="E77" s="2" t="s">
        <v>53</v>
      </c>
      <c r="F77" s="2" t="s">
        <v>81</v>
      </c>
      <c r="G77" s="2" t="s">
        <v>52</v>
      </c>
      <c r="H77" s="2">
        <v>-20.399502179999999</v>
      </c>
      <c r="I77" s="2">
        <v>-41.356440749999997</v>
      </c>
      <c r="J77" s="2">
        <v>82</v>
      </c>
      <c r="K77" s="2">
        <v>0</v>
      </c>
      <c r="L77" s="121">
        <v>0</v>
      </c>
      <c r="M77" s="121">
        <v>0</v>
      </c>
      <c r="N77" s="121">
        <v>0</v>
      </c>
      <c r="O77" s="2" t="s">
        <v>369</v>
      </c>
    </row>
    <row r="78" spans="1:15" s="2" customFormat="1" x14ac:dyDescent="0.35">
      <c r="A78" s="2" t="s">
        <v>119</v>
      </c>
      <c r="B78" s="2" t="s">
        <v>31</v>
      </c>
      <c r="C78" s="2">
        <v>2</v>
      </c>
      <c r="D78" s="120">
        <v>0.24</v>
      </c>
      <c r="E78" s="2" t="s">
        <v>53</v>
      </c>
      <c r="F78" s="2" t="s">
        <v>81</v>
      </c>
      <c r="G78" s="2" t="s">
        <v>52</v>
      </c>
      <c r="H78" s="2">
        <v>-20.399502179999999</v>
      </c>
      <c r="I78" s="2">
        <v>-41.356440749999997</v>
      </c>
      <c r="J78" s="2">
        <v>82</v>
      </c>
      <c r="K78" s="2">
        <v>5</v>
      </c>
      <c r="L78" s="121">
        <v>288</v>
      </c>
      <c r="M78" s="121">
        <v>76.800000000000011</v>
      </c>
      <c r="N78" s="121">
        <v>0</v>
      </c>
      <c r="O78" s="2" t="s">
        <v>369</v>
      </c>
    </row>
    <row r="79" spans="1:15" s="2" customFormat="1" x14ac:dyDescent="0.35">
      <c r="A79" s="2" t="s">
        <v>119</v>
      </c>
      <c r="B79" s="2" t="s">
        <v>31</v>
      </c>
      <c r="C79" s="2">
        <v>3</v>
      </c>
      <c r="D79" s="120">
        <v>0.09</v>
      </c>
      <c r="E79" s="2" t="s">
        <v>53</v>
      </c>
      <c r="F79" s="2" t="s">
        <v>81</v>
      </c>
      <c r="G79" s="2" t="s">
        <v>52</v>
      </c>
      <c r="H79" s="2">
        <v>-20.399502179999999</v>
      </c>
      <c r="I79" s="2">
        <v>-41.356440749999997</v>
      </c>
      <c r="J79" s="2">
        <v>82</v>
      </c>
      <c r="K79" s="2">
        <v>1</v>
      </c>
      <c r="L79" s="121">
        <v>76.5</v>
      </c>
      <c r="M79" s="121">
        <v>28.8</v>
      </c>
      <c r="N79" s="121">
        <v>0</v>
      </c>
      <c r="O79" s="2" t="s">
        <v>369</v>
      </c>
    </row>
    <row r="80" spans="1:15" s="2" customFormat="1" x14ac:dyDescent="0.35">
      <c r="A80" s="2" t="s">
        <v>119</v>
      </c>
      <c r="B80" s="2" t="s">
        <v>29</v>
      </c>
      <c r="C80" s="2">
        <v>1</v>
      </c>
      <c r="D80" s="120">
        <v>0.18</v>
      </c>
      <c r="E80" s="2" t="s">
        <v>53</v>
      </c>
      <c r="F80" s="2" t="s">
        <v>81</v>
      </c>
      <c r="G80" s="2" t="s">
        <v>52</v>
      </c>
      <c r="H80" s="2">
        <v>-20.399502179999999</v>
      </c>
      <c r="I80" s="2">
        <v>-41.356440749999997</v>
      </c>
      <c r="J80" s="2">
        <v>82</v>
      </c>
      <c r="K80" s="2">
        <v>0</v>
      </c>
      <c r="L80" s="121">
        <v>0</v>
      </c>
      <c r="M80" s="121">
        <v>23.76</v>
      </c>
      <c r="N80" s="121">
        <v>150</v>
      </c>
      <c r="O80" s="2" t="s">
        <v>365</v>
      </c>
    </row>
    <row r="81" spans="1:15" s="2" customFormat="1" x14ac:dyDescent="0.35">
      <c r="A81" s="2" t="s">
        <v>121</v>
      </c>
      <c r="B81" s="2" t="s">
        <v>29</v>
      </c>
      <c r="C81" s="2">
        <v>1</v>
      </c>
      <c r="D81" s="120">
        <v>0.73</v>
      </c>
      <c r="E81" s="2" t="s">
        <v>53</v>
      </c>
      <c r="F81" s="2" t="s">
        <v>81</v>
      </c>
      <c r="G81" s="2" t="s">
        <v>52</v>
      </c>
      <c r="H81" s="2">
        <v>-20.52602757</v>
      </c>
      <c r="I81" s="2">
        <v>-41.488496259999998</v>
      </c>
      <c r="J81" s="2">
        <v>50</v>
      </c>
      <c r="K81" s="2">
        <v>5</v>
      </c>
      <c r="L81" s="121">
        <v>243.33333333333334</v>
      </c>
      <c r="M81" s="121">
        <v>233.60000000000002</v>
      </c>
      <c r="N81" s="121">
        <v>216.66666666666666</v>
      </c>
      <c r="O81" s="2" t="s">
        <v>369</v>
      </c>
    </row>
    <row r="82" spans="1:15" s="2" customFormat="1" x14ac:dyDescent="0.35">
      <c r="A82" s="2" t="s">
        <v>123</v>
      </c>
      <c r="B82" s="2" t="s">
        <v>29</v>
      </c>
      <c r="C82" s="2">
        <v>1</v>
      </c>
      <c r="D82" s="120">
        <v>0.48</v>
      </c>
      <c r="E82" s="2" t="s">
        <v>53</v>
      </c>
      <c r="F82" s="2" t="s">
        <v>81</v>
      </c>
      <c r="G82" s="2" t="s">
        <v>52</v>
      </c>
      <c r="H82" s="2">
        <v>-20.539178</v>
      </c>
      <c r="I82" s="2">
        <v>-41.591715999999998</v>
      </c>
      <c r="J82" s="2">
        <v>51</v>
      </c>
      <c r="K82" s="2">
        <v>5</v>
      </c>
      <c r="L82" s="121">
        <v>480</v>
      </c>
      <c r="M82" s="121">
        <v>0</v>
      </c>
      <c r="N82" s="121">
        <v>53</v>
      </c>
      <c r="O82" s="2" t="s">
        <v>369</v>
      </c>
    </row>
    <row r="83" spans="1:15" s="2" customFormat="1" x14ac:dyDescent="0.35">
      <c r="A83" s="2" t="s">
        <v>123</v>
      </c>
      <c r="B83" s="2" t="s">
        <v>29</v>
      </c>
      <c r="C83" s="2">
        <v>2</v>
      </c>
      <c r="D83" s="120">
        <v>0.68100000000000005</v>
      </c>
      <c r="E83" s="2" t="s">
        <v>53</v>
      </c>
      <c r="F83" s="2" t="s">
        <v>81</v>
      </c>
      <c r="G83" s="2" t="s">
        <v>52</v>
      </c>
      <c r="H83" s="2">
        <v>-20.539178</v>
      </c>
      <c r="I83" s="2">
        <v>-41.591715999999998</v>
      </c>
      <c r="J83" s="2">
        <v>51</v>
      </c>
      <c r="K83" s="2">
        <v>3</v>
      </c>
      <c r="L83" s="121">
        <v>68.100000000000009</v>
      </c>
      <c r="M83" s="121">
        <v>45.436380000000007</v>
      </c>
      <c r="N83" s="121">
        <v>687.9</v>
      </c>
      <c r="O83" s="2" t="s">
        <v>363</v>
      </c>
    </row>
    <row r="84" spans="1:15" s="2" customFormat="1" x14ac:dyDescent="0.35">
      <c r="A84" s="2" t="s">
        <v>125</v>
      </c>
      <c r="B84" s="2" t="s">
        <v>29</v>
      </c>
      <c r="C84" s="2">
        <v>1</v>
      </c>
      <c r="D84" s="120">
        <v>1.31</v>
      </c>
      <c r="E84" s="2" t="s">
        <v>54</v>
      </c>
      <c r="F84" s="2" t="s">
        <v>50</v>
      </c>
      <c r="G84" s="2" t="s">
        <v>52</v>
      </c>
      <c r="H84" s="2">
        <v>-20.50847302</v>
      </c>
      <c r="I84" s="2">
        <v>-41.176387339999998</v>
      </c>
      <c r="J84" s="2">
        <v>88</v>
      </c>
      <c r="K84" s="2">
        <v>5</v>
      </c>
      <c r="L84" s="121">
        <v>917</v>
      </c>
      <c r="M84" s="121">
        <v>0</v>
      </c>
      <c r="N84" s="121">
        <v>1266</v>
      </c>
      <c r="O84" s="2" t="s">
        <v>369</v>
      </c>
    </row>
    <row r="85" spans="1:15" s="2" customFormat="1" x14ac:dyDescent="0.35">
      <c r="A85" s="2" t="s">
        <v>127</v>
      </c>
      <c r="B85" s="2" t="s">
        <v>29</v>
      </c>
      <c r="C85" s="2">
        <v>1</v>
      </c>
      <c r="D85" s="120">
        <v>0.57999999999999996</v>
      </c>
      <c r="E85" s="2" t="s">
        <v>53</v>
      </c>
      <c r="F85" s="2" t="s">
        <v>128</v>
      </c>
      <c r="G85" s="2" t="s">
        <v>77</v>
      </c>
      <c r="H85" s="2">
        <v>-20.586505769999999</v>
      </c>
      <c r="I85" s="2">
        <v>-41.768088599999999</v>
      </c>
      <c r="J85" s="2">
        <v>50</v>
      </c>
      <c r="K85" s="2">
        <v>6</v>
      </c>
      <c r="L85" s="121">
        <v>232</v>
      </c>
      <c r="M85" s="121">
        <v>0</v>
      </c>
      <c r="N85" s="121">
        <v>130</v>
      </c>
      <c r="O85" s="2" t="s">
        <v>369</v>
      </c>
    </row>
    <row r="86" spans="1:15" s="2" customFormat="1" x14ac:dyDescent="0.35">
      <c r="A86" s="2" t="s">
        <v>130</v>
      </c>
      <c r="B86" s="2" t="s">
        <v>29</v>
      </c>
      <c r="C86" s="2">
        <v>1</v>
      </c>
      <c r="D86" s="120">
        <v>1.08</v>
      </c>
      <c r="E86" s="2" t="s">
        <v>53</v>
      </c>
      <c r="F86" s="2" t="s">
        <v>131</v>
      </c>
      <c r="G86" s="2" t="s">
        <v>77</v>
      </c>
      <c r="H86" s="2">
        <v>-20.69596756</v>
      </c>
      <c r="I86" s="2">
        <v>-41.82475728</v>
      </c>
      <c r="J86" s="2">
        <v>56</v>
      </c>
      <c r="K86" s="2">
        <v>13</v>
      </c>
      <c r="L86" s="121">
        <v>945</v>
      </c>
      <c r="M86" s="121">
        <v>106.92</v>
      </c>
      <c r="N86" s="121">
        <v>855</v>
      </c>
      <c r="O86" s="2" t="s">
        <v>371</v>
      </c>
    </row>
    <row r="87" spans="1:15" s="2" customFormat="1" x14ac:dyDescent="0.35">
      <c r="A87" s="2" t="s">
        <v>130</v>
      </c>
      <c r="B87" s="2" t="s">
        <v>29</v>
      </c>
      <c r="C87" s="2">
        <v>2</v>
      </c>
      <c r="D87" s="120">
        <v>0.59</v>
      </c>
      <c r="E87" s="2" t="s">
        <v>53</v>
      </c>
      <c r="F87" s="2" t="s">
        <v>131</v>
      </c>
      <c r="G87" s="2" t="s">
        <v>77</v>
      </c>
      <c r="H87" s="2">
        <v>-20.69596756</v>
      </c>
      <c r="I87" s="2">
        <v>-41.82475728</v>
      </c>
      <c r="J87" s="2">
        <v>56</v>
      </c>
      <c r="K87" s="2">
        <v>9</v>
      </c>
      <c r="L87" s="121">
        <v>747.33333333333337</v>
      </c>
      <c r="M87" s="121">
        <v>48.96969</v>
      </c>
      <c r="N87" s="121">
        <v>0</v>
      </c>
      <c r="O87" s="2" t="s">
        <v>371</v>
      </c>
    </row>
    <row r="88" spans="1:15" s="2" customFormat="1" x14ac:dyDescent="0.35">
      <c r="A88" s="2" t="s">
        <v>133</v>
      </c>
      <c r="B88" s="2" t="s">
        <v>29</v>
      </c>
      <c r="C88" s="2">
        <v>1</v>
      </c>
      <c r="D88" s="120">
        <v>0.222</v>
      </c>
      <c r="E88" s="2" t="s">
        <v>53</v>
      </c>
      <c r="F88" s="2" t="s">
        <v>50</v>
      </c>
      <c r="G88" s="2" t="s">
        <v>52</v>
      </c>
      <c r="H88" s="2">
        <v>-20.530276690000001</v>
      </c>
      <c r="I88" s="2">
        <v>-41.071005460000002</v>
      </c>
      <c r="J88" s="2">
        <v>96</v>
      </c>
      <c r="K88" s="2">
        <v>8</v>
      </c>
      <c r="L88" s="121">
        <v>155.4</v>
      </c>
      <c r="M88" s="121">
        <v>0</v>
      </c>
      <c r="N88" s="121">
        <v>0</v>
      </c>
      <c r="O88" s="2" t="s">
        <v>369</v>
      </c>
    </row>
    <row r="89" spans="1:15" s="2" customFormat="1" x14ac:dyDescent="0.35">
      <c r="A89" s="2" t="s">
        <v>133</v>
      </c>
      <c r="B89" s="2" t="s">
        <v>29</v>
      </c>
      <c r="C89" s="2">
        <v>2</v>
      </c>
      <c r="D89" s="120">
        <v>0.14899999999999999</v>
      </c>
      <c r="E89" s="2" t="s">
        <v>53</v>
      </c>
      <c r="F89" s="2" t="s">
        <v>50</v>
      </c>
      <c r="G89" s="2" t="s">
        <v>52</v>
      </c>
      <c r="H89" s="2">
        <v>-20.530276690000001</v>
      </c>
      <c r="I89" s="2">
        <v>-41.071005460000002</v>
      </c>
      <c r="J89" s="2">
        <v>96</v>
      </c>
      <c r="K89" s="2">
        <v>10</v>
      </c>
      <c r="L89" s="121">
        <v>111.75</v>
      </c>
      <c r="M89" s="121">
        <v>0</v>
      </c>
      <c r="N89" s="121">
        <v>52.25</v>
      </c>
      <c r="O89" s="2" t="s">
        <v>369</v>
      </c>
    </row>
    <row r="90" spans="1:15" s="2" customFormat="1" x14ac:dyDescent="0.35">
      <c r="A90" s="2" t="s">
        <v>133</v>
      </c>
      <c r="B90" s="2" t="s">
        <v>29</v>
      </c>
      <c r="C90" s="2">
        <v>3</v>
      </c>
      <c r="D90" s="120">
        <v>0.18</v>
      </c>
      <c r="E90" s="2" t="s">
        <v>53</v>
      </c>
      <c r="F90" s="2" t="s">
        <v>50</v>
      </c>
      <c r="G90" s="2" t="s">
        <v>52</v>
      </c>
      <c r="H90" s="2">
        <v>-20.530276690000001</v>
      </c>
      <c r="I90" s="2">
        <v>-41.071005460000002</v>
      </c>
      <c r="J90" s="2">
        <v>96</v>
      </c>
      <c r="K90" s="2">
        <v>8</v>
      </c>
      <c r="L90" s="121">
        <v>108</v>
      </c>
      <c r="M90" s="121">
        <v>0</v>
      </c>
      <c r="N90" s="121">
        <v>192</v>
      </c>
      <c r="O90" s="2" t="s">
        <v>369</v>
      </c>
    </row>
    <row r="91" spans="1:15" s="2" customFormat="1" x14ac:dyDescent="0.35">
      <c r="A91" s="2" t="s">
        <v>133</v>
      </c>
      <c r="B91" s="2" t="s">
        <v>29</v>
      </c>
      <c r="C91" s="2">
        <v>4</v>
      </c>
      <c r="D91" s="120">
        <v>3.3000000000000002E-2</v>
      </c>
      <c r="E91" s="2" t="s">
        <v>53</v>
      </c>
      <c r="F91" s="2" t="s">
        <v>50</v>
      </c>
      <c r="G91" s="2" t="s">
        <v>52</v>
      </c>
      <c r="H91" s="2">
        <v>-20.530276690000001</v>
      </c>
      <c r="I91" s="2">
        <v>-41.071005460000002</v>
      </c>
      <c r="J91" s="2">
        <v>96</v>
      </c>
      <c r="K91" s="2">
        <v>7</v>
      </c>
      <c r="L91" s="121">
        <v>16.5</v>
      </c>
      <c r="M91" s="121">
        <v>0</v>
      </c>
      <c r="N91" s="121">
        <v>38.5</v>
      </c>
      <c r="O91" s="2" t="s">
        <v>369</v>
      </c>
    </row>
    <row r="92" spans="1:15" s="2" customFormat="1" x14ac:dyDescent="0.35">
      <c r="A92" s="2" t="s">
        <v>133</v>
      </c>
      <c r="B92" s="2" t="s">
        <v>29</v>
      </c>
      <c r="C92" s="2">
        <v>5</v>
      </c>
      <c r="D92" s="120">
        <v>0.14199999999999999</v>
      </c>
      <c r="E92" s="2" t="s">
        <v>53</v>
      </c>
      <c r="F92" s="2" t="s">
        <v>50</v>
      </c>
      <c r="G92" s="2" t="s">
        <v>52</v>
      </c>
      <c r="H92" s="2">
        <v>-20.530276690000001</v>
      </c>
      <c r="I92" s="2">
        <v>-41.071005460000002</v>
      </c>
      <c r="J92" s="2">
        <v>96</v>
      </c>
      <c r="K92" s="2">
        <v>5</v>
      </c>
      <c r="L92" s="121">
        <v>42.599999999999994</v>
      </c>
      <c r="M92" s="121">
        <v>0</v>
      </c>
      <c r="N92" s="121">
        <v>114.4</v>
      </c>
      <c r="O92" s="2" t="s">
        <v>369</v>
      </c>
    </row>
    <row r="93" spans="1:15" s="2" customFormat="1" x14ac:dyDescent="0.35">
      <c r="A93" s="2" t="s">
        <v>133</v>
      </c>
      <c r="B93" s="2" t="s">
        <v>29</v>
      </c>
      <c r="C93" s="2">
        <v>6</v>
      </c>
      <c r="D93" s="120">
        <v>0.36599999999999999</v>
      </c>
      <c r="E93" s="2" t="s">
        <v>53</v>
      </c>
      <c r="F93" s="2" t="s">
        <v>50</v>
      </c>
      <c r="G93" s="2" t="s">
        <v>52</v>
      </c>
      <c r="H93" s="2">
        <v>-20.530276690000001</v>
      </c>
      <c r="I93" s="2">
        <v>-41.071005460000002</v>
      </c>
      <c r="J93" s="2">
        <v>96</v>
      </c>
      <c r="K93" s="2">
        <v>7</v>
      </c>
      <c r="L93" s="121">
        <v>311.10000000000002</v>
      </c>
      <c r="M93" s="121">
        <v>0</v>
      </c>
      <c r="N93" s="121">
        <v>0</v>
      </c>
      <c r="O93" s="2" t="s">
        <v>369</v>
      </c>
    </row>
    <row r="94" spans="1:15" s="2" customFormat="1" x14ac:dyDescent="0.35">
      <c r="A94" s="2" t="s">
        <v>135</v>
      </c>
      <c r="B94" s="2" t="s">
        <v>31</v>
      </c>
      <c r="C94" s="2">
        <v>1</v>
      </c>
      <c r="D94" s="120">
        <v>1.1299999999999999</v>
      </c>
      <c r="E94" s="2" t="s">
        <v>53</v>
      </c>
      <c r="F94" s="2" t="s">
        <v>75</v>
      </c>
      <c r="G94" s="2" t="s">
        <v>77</v>
      </c>
      <c r="H94" s="2">
        <v>-20650579</v>
      </c>
      <c r="I94" s="2">
        <v>-41628573</v>
      </c>
      <c r="J94" s="2">
        <v>30</v>
      </c>
      <c r="K94" s="2">
        <v>4</v>
      </c>
      <c r="L94" s="121">
        <v>2175.2499999999995</v>
      </c>
      <c r="M94" s="121">
        <v>0</v>
      </c>
      <c r="N94" s="121">
        <v>0</v>
      </c>
      <c r="O94" s="2" t="s">
        <v>371</v>
      </c>
    </row>
    <row r="95" spans="1:15" s="2" customFormat="1" x14ac:dyDescent="0.35">
      <c r="A95" s="2" t="s">
        <v>135</v>
      </c>
      <c r="B95" s="2" t="s">
        <v>29</v>
      </c>
      <c r="C95" s="2">
        <v>1</v>
      </c>
      <c r="D95" s="120">
        <v>1.38</v>
      </c>
      <c r="E95" s="2" t="s">
        <v>54</v>
      </c>
      <c r="F95" s="2" t="s">
        <v>75</v>
      </c>
      <c r="G95" s="2" t="s">
        <v>77</v>
      </c>
      <c r="H95" s="2">
        <v>-20650579</v>
      </c>
      <c r="I95" s="2">
        <v>-41628573</v>
      </c>
      <c r="J95" s="2">
        <v>30</v>
      </c>
      <c r="K95" s="2">
        <v>5</v>
      </c>
      <c r="L95" s="121">
        <v>379.49999999999994</v>
      </c>
      <c r="M95" s="121">
        <v>0</v>
      </c>
      <c r="N95" s="121">
        <v>1920.5</v>
      </c>
      <c r="O95" s="2" t="s">
        <v>363</v>
      </c>
    </row>
    <row r="96" spans="1:15" s="2" customFormat="1" x14ac:dyDescent="0.35">
      <c r="A96" s="2" t="s">
        <v>137</v>
      </c>
      <c r="B96" s="2" t="s">
        <v>29</v>
      </c>
      <c r="C96" s="2">
        <v>1</v>
      </c>
      <c r="D96" s="120">
        <v>0.4</v>
      </c>
      <c r="E96" s="2" t="s">
        <v>54</v>
      </c>
      <c r="F96" s="2" t="s">
        <v>61</v>
      </c>
      <c r="G96" s="2" t="s">
        <v>52</v>
      </c>
      <c r="H96" s="2">
        <v>-20.78326345</v>
      </c>
      <c r="I96" s="2">
        <v>-41.506928080000002</v>
      </c>
      <c r="J96" s="2">
        <v>13</v>
      </c>
      <c r="K96" s="2">
        <v>6</v>
      </c>
      <c r="L96" s="121">
        <v>340</v>
      </c>
      <c r="M96" s="121">
        <v>0</v>
      </c>
      <c r="N96" s="121">
        <v>326</v>
      </c>
      <c r="O96" s="2" t="s">
        <v>369</v>
      </c>
    </row>
    <row r="97" spans="1:15" s="2" customFormat="1" x14ac:dyDescent="0.35">
      <c r="A97" s="2" t="s">
        <v>137</v>
      </c>
      <c r="B97" s="2" t="s">
        <v>33</v>
      </c>
      <c r="C97" s="2">
        <v>2</v>
      </c>
      <c r="D97" s="120">
        <v>0.95</v>
      </c>
      <c r="E97" s="2" t="s">
        <v>54</v>
      </c>
      <c r="F97" s="2" t="s">
        <v>61</v>
      </c>
      <c r="G97" s="2" t="s">
        <v>52</v>
      </c>
      <c r="H97" s="2">
        <v>-20.78326345</v>
      </c>
      <c r="I97" s="2">
        <v>-41.506928080000002</v>
      </c>
      <c r="J97" s="2">
        <v>13</v>
      </c>
      <c r="K97" s="2">
        <v>3</v>
      </c>
      <c r="L97" s="121">
        <v>380</v>
      </c>
      <c r="M97" s="121">
        <v>0</v>
      </c>
      <c r="N97" s="121">
        <v>646</v>
      </c>
      <c r="O97" s="2" t="s">
        <v>369</v>
      </c>
    </row>
    <row r="98" spans="1:15" s="2" customFormat="1" x14ac:dyDescent="0.35">
      <c r="A98" s="2" t="s">
        <v>137</v>
      </c>
      <c r="B98" s="2" t="s">
        <v>33</v>
      </c>
      <c r="C98" s="2">
        <v>1</v>
      </c>
      <c r="D98" s="120">
        <v>3</v>
      </c>
      <c r="E98" s="2" t="s">
        <v>54</v>
      </c>
      <c r="F98" s="2" t="s">
        <v>61</v>
      </c>
      <c r="G98" s="2" t="s">
        <v>52</v>
      </c>
      <c r="H98" s="2">
        <v>-20.78326345</v>
      </c>
      <c r="I98" s="2">
        <v>-41.506928080000002</v>
      </c>
      <c r="J98" s="2">
        <v>13</v>
      </c>
      <c r="K98" s="2">
        <v>6</v>
      </c>
      <c r="L98" s="121">
        <v>540</v>
      </c>
      <c r="M98" s="121">
        <v>0</v>
      </c>
      <c r="N98" s="121">
        <v>2700</v>
      </c>
      <c r="O98" s="2" t="s">
        <v>369</v>
      </c>
    </row>
    <row r="99" spans="1:15" s="2" customFormat="1" x14ac:dyDescent="0.35">
      <c r="A99" s="2" t="s">
        <v>139</v>
      </c>
      <c r="B99" s="2" t="s">
        <v>29</v>
      </c>
      <c r="C99" s="2">
        <v>1</v>
      </c>
      <c r="D99" s="120">
        <v>0.99</v>
      </c>
      <c r="E99" s="2" t="s">
        <v>53</v>
      </c>
      <c r="F99" s="2" t="s">
        <v>50</v>
      </c>
      <c r="G99" s="2" t="s">
        <v>52</v>
      </c>
      <c r="H99" s="2">
        <v>-20.50086074</v>
      </c>
      <c r="I99" s="2">
        <v>-41.166943789999998</v>
      </c>
      <c r="J99" s="2">
        <v>90</v>
      </c>
      <c r="K99" s="2">
        <v>6</v>
      </c>
      <c r="L99" s="121">
        <v>363</v>
      </c>
      <c r="M99" s="121">
        <v>396</v>
      </c>
      <c r="N99" s="121">
        <v>1287</v>
      </c>
      <c r="O99" s="2" t="s">
        <v>363</v>
      </c>
    </row>
    <row r="100" spans="1:15" s="2" customFormat="1" x14ac:dyDescent="0.35">
      <c r="A100" s="2" t="s">
        <v>142</v>
      </c>
      <c r="B100" s="2" t="s">
        <v>29</v>
      </c>
      <c r="C100" s="2">
        <v>1</v>
      </c>
      <c r="D100" s="120">
        <v>0.73</v>
      </c>
      <c r="E100" s="2" t="s">
        <v>53</v>
      </c>
      <c r="F100" s="2" t="s">
        <v>143</v>
      </c>
      <c r="G100" s="2" t="s">
        <v>52</v>
      </c>
      <c r="H100" s="2">
        <v>-20.599343699999999</v>
      </c>
      <c r="I100" s="2">
        <v>-40.995719020000003</v>
      </c>
      <c r="J100" s="2">
        <v>104</v>
      </c>
      <c r="K100" s="2">
        <v>7</v>
      </c>
      <c r="L100" s="121">
        <v>535.33333333333337</v>
      </c>
      <c r="M100" s="121">
        <v>0</v>
      </c>
      <c r="N100" s="121">
        <v>0</v>
      </c>
      <c r="O100" s="2" t="s">
        <v>369</v>
      </c>
    </row>
    <row r="101" spans="1:15" s="2" customFormat="1" x14ac:dyDescent="0.35">
      <c r="A101" s="2" t="s">
        <v>142</v>
      </c>
      <c r="B101" s="2" t="s">
        <v>29</v>
      </c>
      <c r="C101" s="2">
        <v>2</v>
      </c>
      <c r="D101" s="120">
        <v>1.06</v>
      </c>
      <c r="E101" s="2" t="s">
        <v>53</v>
      </c>
      <c r="F101" s="2" t="s">
        <v>143</v>
      </c>
      <c r="G101" s="2" t="s">
        <v>52</v>
      </c>
      <c r="H101" s="2">
        <v>-20.599343699999999</v>
      </c>
      <c r="I101" s="2">
        <v>-40.995719020000003</v>
      </c>
      <c r="J101" s="2">
        <v>104</v>
      </c>
      <c r="K101" s="2">
        <v>14</v>
      </c>
      <c r="L101" s="121">
        <v>3206.5</v>
      </c>
      <c r="M101" s="121">
        <v>0</v>
      </c>
      <c r="N101" s="121">
        <v>0</v>
      </c>
      <c r="O101" s="2" t="s">
        <v>370</v>
      </c>
    </row>
    <row r="102" spans="1:15" s="2" customFormat="1" x14ac:dyDescent="0.35">
      <c r="A102" s="2" t="s">
        <v>145</v>
      </c>
      <c r="B102" s="2" t="s">
        <v>31</v>
      </c>
      <c r="C102" s="2">
        <v>1</v>
      </c>
      <c r="D102" s="120">
        <v>0.72</v>
      </c>
      <c r="E102" s="2" t="s">
        <v>54</v>
      </c>
      <c r="F102" s="2" t="s">
        <v>146</v>
      </c>
      <c r="G102" s="2" t="s">
        <v>77</v>
      </c>
      <c r="H102" s="2">
        <v>-20.896450000000002</v>
      </c>
      <c r="I102" s="2">
        <v>-41.455295</v>
      </c>
      <c r="J102" s="2">
        <v>30</v>
      </c>
      <c r="K102" s="2">
        <v>9</v>
      </c>
      <c r="L102" s="121">
        <v>2352</v>
      </c>
      <c r="M102" s="121">
        <v>0</v>
      </c>
      <c r="N102" s="121">
        <v>0</v>
      </c>
      <c r="O102" s="2" t="s">
        <v>371</v>
      </c>
    </row>
    <row r="103" spans="1:15" s="2" customFormat="1" x14ac:dyDescent="0.35">
      <c r="A103" s="2" t="s">
        <v>145</v>
      </c>
      <c r="B103" s="2" t="s">
        <v>29</v>
      </c>
      <c r="C103" s="2">
        <v>1</v>
      </c>
      <c r="D103" s="120">
        <v>0.66</v>
      </c>
      <c r="E103" s="2" t="s">
        <v>53</v>
      </c>
      <c r="F103" s="2" t="s">
        <v>146</v>
      </c>
      <c r="G103" s="2" t="s">
        <v>77</v>
      </c>
      <c r="H103" s="2">
        <v>-20.896450000000002</v>
      </c>
      <c r="I103" s="2">
        <v>-41.455295</v>
      </c>
      <c r="J103" s="2">
        <v>30</v>
      </c>
      <c r="K103" s="2">
        <v>13</v>
      </c>
      <c r="L103" s="121">
        <v>682</v>
      </c>
      <c r="M103" s="121">
        <v>0</v>
      </c>
      <c r="N103" s="121">
        <v>0</v>
      </c>
      <c r="O103" s="2" t="s">
        <v>371</v>
      </c>
    </row>
    <row r="104" spans="1:15" s="2" customFormat="1" x14ac:dyDescent="0.35">
      <c r="A104" s="2" t="s">
        <v>148</v>
      </c>
      <c r="B104" s="2" t="s">
        <v>31</v>
      </c>
      <c r="C104" s="2">
        <v>1</v>
      </c>
      <c r="D104" s="120">
        <v>0.27</v>
      </c>
      <c r="E104" s="2" t="s">
        <v>53</v>
      </c>
      <c r="F104" s="2" t="s">
        <v>61</v>
      </c>
      <c r="G104" s="2" t="s">
        <v>52</v>
      </c>
      <c r="H104" s="2">
        <v>-20.59111725</v>
      </c>
      <c r="I104" s="2">
        <v>-41.414552260000001</v>
      </c>
      <c r="J104" s="2">
        <v>45</v>
      </c>
      <c r="K104" s="2">
        <v>20</v>
      </c>
      <c r="L104" s="121">
        <v>661.5</v>
      </c>
      <c r="M104" s="121">
        <v>0</v>
      </c>
      <c r="N104" s="121">
        <v>0</v>
      </c>
      <c r="O104" s="2" t="s">
        <v>371</v>
      </c>
    </row>
    <row r="105" spans="1:15" s="2" customFormat="1" x14ac:dyDescent="0.35">
      <c r="A105" s="2" t="s">
        <v>148</v>
      </c>
      <c r="B105" s="2" t="s">
        <v>29</v>
      </c>
      <c r="C105" s="2">
        <v>1</v>
      </c>
      <c r="D105" s="120">
        <v>0.12</v>
      </c>
      <c r="E105" s="2" t="s">
        <v>53</v>
      </c>
      <c r="F105" s="2" t="s">
        <v>61</v>
      </c>
      <c r="G105" s="2" t="s">
        <v>52</v>
      </c>
      <c r="H105" s="2">
        <v>-20.59111725</v>
      </c>
      <c r="I105" s="2">
        <v>-41.414552260000001</v>
      </c>
      <c r="J105" s="2">
        <v>45</v>
      </c>
      <c r="K105" s="2">
        <v>0</v>
      </c>
      <c r="L105" s="121">
        <v>0</v>
      </c>
      <c r="M105" s="121">
        <v>48</v>
      </c>
      <c r="N105" s="121">
        <v>83</v>
      </c>
      <c r="O105" s="2" t="s">
        <v>363</v>
      </c>
    </row>
    <row r="106" spans="1:15" s="2" customFormat="1" x14ac:dyDescent="0.35">
      <c r="A106" s="2" t="s">
        <v>148</v>
      </c>
      <c r="B106" s="2" t="s">
        <v>29</v>
      </c>
      <c r="C106" s="2">
        <v>2</v>
      </c>
      <c r="D106" s="120">
        <v>0.6</v>
      </c>
      <c r="E106" s="2" t="s">
        <v>53</v>
      </c>
      <c r="F106" s="2" t="s">
        <v>61</v>
      </c>
      <c r="G106" s="2" t="s">
        <v>52</v>
      </c>
      <c r="H106" s="2">
        <v>-20.59111725</v>
      </c>
      <c r="I106" s="2">
        <v>-41.414552260000001</v>
      </c>
      <c r="J106" s="2">
        <v>45</v>
      </c>
      <c r="K106" s="2">
        <v>3</v>
      </c>
      <c r="L106" s="121">
        <v>140</v>
      </c>
      <c r="M106" s="121">
        <v>0</v>
      </c>
      <c r="N106" s="121">
        <v>527</v>
      </c>
      <c r="O106" s="2" t="s">
        <v>363</v>
      </c>
    </row>
    <row r="107" spans="1:15" s="2" customFormat="1" x14ac:dyDescent="0.35">
      <c r="A107" s="2" t="s">
        <v>150</v>
      </c>
      <c r="B107" s="2" t="s">
        <v>31</v>
      </c>
      <c r="C107" s="2">
        <v>2</v>
      </c>
      <c r="D107" s="120">
        <v>0.53</v>
      </c>
      <c r="E107" s="2" t="s">
        <v>53</v>
      </c>
      <c r="F107" s="2" t="s">
        <v>151</v>
      </c>
      <c r="G107" s="2" t="s">
        <v>52</v>
      </c>
      <c r="H107" s="2">
        <v>-20829158</v>
      </c>
      <c r="I107" s="2">
        <v>-41441624</v>
      </c>
      <c r="J107" s="2">
        <v>38</v>
      </c>
      <c r="K107" s="2">
        <v>0</v>
      </c>
      <c r="L107" s="121">
        <v>0</v>
      </c>
      <c r="M107" s="121">
        <v>0</v>
      </c>
      <c r="N107" s="121">
        <v>0</v>
      </c>
      <c r="O107" s="2" t="s">
        <v>369</v>
      </c>
    </row>
    <row r="108" spans="1:15" s="2" customFormat="1" x14ac:dyDescent="0.35">
      <c r="A108" s="2" t="s">
        <v>150</v>
      </c>
      <c r="B108" s="2" t="s">
        <v>29</v>
      </c>
      <c r="C108" s="2">
        <v>1</v>
      </c>
      <c r="D108" s="120">
        <v>0.24</v>
      </c>
      <c r="E108" s="2" t="s">
        <v>53</v>
      </c>
      <c r="F108" s="2" t="s">
        <v>151</v>
      </c>
      <c r="G108" s="2" t="s">
        <v>52</v>
      </c>
      <c r="H108" s="2">
        <v>-20829158</v>
      </c>
      <c r="I108" s="2">
        <v>-41441624</v>
      </c>
      <c r="J108" s="2">
        <v>38</v>
      </c>
      <c r="K108" s="2">
        <v>16</v>
      </c>
      <c r="L108" s="121">
        <v>468</v>
      </c>
      <c r="M108" s="121">
        <v>0</v>
      </c>
      <c r="N108" s="121">
        <v>0</v>
      </c>
      <c r="O108" s="2" t="s">
        <v>369</v>
      </c>
    </row>
    <row r="109" spans="1:15" s="2" customFormat="1" x14ac:dyDescent="0.35">
      <c r="A109" s="2" t="s">
        <v>150</v>
      </c>
      <c r="B109" s="2" t="s">
        <v>31</v>
      </c>
      <c r="C109" s="2">
        <v>1</v>
      </c>
      <c r="D109" s="120">
        <v>0.71</v>
      </c>
      <c r="E109" s="2" t="s">
        <v>53</v>
      </c>
      <c r="F109" s="2" t="s">
        <v>151</v>
      </c>
      <c r="G109" s="2" t="s">
        <v>52</v>
      </c>
      <c r="H109" s="2">
        <v>-20829158</v>
      </c>
      <c r="I109" s="2">
        <v>-41441624</v>
      </c>
      <c r="J109" s="2">
        <v>38</v>
      </c>
      <c r="K109" s="2">
        <v>13</v>
      </c>
      <c r="L109" s="121">
        <v>615.33333333333337</v>
      </c>
      <c r="M109" s="121">
        <v>0</v>
      </c>
      <c r="N109" s="121">
        <v>0</v>
      </c>
      <c r="O109" s="2" t="s">
        <v>369</v>
      </c>
    </row>
    <row r="110" spans="1:15" s="2" customFormat="1" x14ac:dyDescent="0.35">
      <c r="A110" s="2" t="s">
        <v>153</v>
      </c>
      <c r="B110" s="2" t="s">
        <v>29</v>
      </c>
      <c r="C110" s="2">
        <v>1</v>
      </c>
      <c r="D110" s="120">
        <v>0.63</v>
      </c>
      <c r="E110" s="2" t="s">
        <v>53</v>
      </c>
      <c r="F110" s="2" t="s">
        <v>61</v>
      </c>
      <c r="G110" s="2" t="s">
        <v>52</v>
      </c>
      <c r="H110" s="2">
        <v>-20.783018999999999</v>
      </c>
      <c r="I110" s="2">
        <v>-41.551609999999997</v>
      </c>
      <c r="J110" s="2">
        <v>10</v>
      </c>
      <c r="K110" s="2">
        <v>16</v>
      </c>
      <c r="L110" s="121">
        <v>1575</v>
      </c>
      <c r="M110" s="121">
        <v>0</v>
      </c>
      <c r="N110" s="121">
        <v>0</v>
      </c>
      <c r="O110" s="2" t="s">
        <v>363</v>
      </c>
    </row>
    <row r="111" spans="1:15" s="2" customFormat="1" x14ac:dyDescent="0.35">
      <c r="A111" s="2" t="s">
        <v>155</v>
      </c>
      <c r="B111" s="2" t="s">
        <v>29</v>
      </c>
      <c r="C111" s="2">
        <v>1</v>
      </c>
      <c r="D111" s="120">
        <v>0.56999999999999995</v>
      </c>
      <c r="E111" s="2" t="s">
        <v>53</v>
      </c>
      <c r="F111" s="2" t="s">
        <v>81</v>
      </c>
      <c r="G111" s="2" t="s">
        <v>52</v>
      </c>
      <c r="H111" s="2">
        <v>-20.413115999999999</v>
      </c>
      <c r="I111" s="2">
        <v>-41.459412</v>
      </c>
      <c r="J111" s="2">
        <v>72</v>
      </c>
      <c r="K111" s="2">
        <v>12</v>
      </c>
      <c r="L111" s="121">
        <v>1006.9999999999998</v>
      </c>
      <c r="M111" s="121">
        <v>0</v>
      </c>
      <c r="N111" s="121">
        <v>0</v>
      </c>
      <c r="O111" s="2" t="s">
        <v>371</v>
      </c>
    </row>
    <row r="112" spans="1:15" s="2" customFormat="1" x14ac:dyDescent="0.35">
      <c r="A112" s="2" t="s">
        <v>157</v>
      </c>
      <c r="B112" s="2" t="s">
        <v>31</v>
      </c>
      <c r="C112" s="2">
        <v>2</v>
      </c>
      <c r="D112" s="120">
        <v>0.79</v>
      </c>
      <c r="E112" s="2" t="s">
        <v>53</v>
      </c>
      <c r="F112" s="2" t="s">
        <v>61</v>
      </c>
      <c r="G112" s="2" t="s">
        <v>52</v>
      </c>
      <c r="H112" s="2">
        <v>-20.75731</v>
      </c>
      <c r="I112" s="2">
        <v>-41.574933000000001</v>
      </c>
      <c r="J112" s="2">
        <v>10</v>
      </c>
      <c r="K112" s="2">
        <v>5</v>
      </c>
      <c r="L112" s="121">
        <v>421.33333333333331</v>
      </c>
      <c r="M112" s="121">
        <v>0</v>
      </c>
      <c r="N112" s="121">
        <v>0</v>
      </c>
      <c r="O112" s="2" t="s">
        <v>369</v>
      </c>
    </row>
    <row r="113" spans="1:15" s="2" customFormat="1" x14ac:dyDescent="0.35">
      <c r="A113" s="2" t="s">
        <v>157</v>
      </c>
      <c r="B113" s="2" t="s">
        <v>31</v>
      </c>
      <c r="C113" s="2">
        <v>1</v>
      </c>
      <c r="D113" s="120">
        <v>0.79</v>
      </c>
      <c r="E113" s="2" t="s">
        <v>53</v>
      </c>
      <c r="F113" s="2" t="s">
        <v>61</v>
      </c>
      <c r="G113" s="2" t="s">
        <v>52</v>
      </c>
      <c r="H113" s="2">
        <v>-20.75731</v>
      </c>
      <c r="I113" s="2">
        <v>-41.574933000000001</v>
      </c>
      <c r="J113" s="2">
        <v>10</v>
      </c>
      <c r="K113" s="2">
        <v>8</v>
      </c>
      <c r="L113" s="121">
        <v>1448.3333333333333</v>
      </c>
      <c r="M113" s="121">
        <v>0</v>
      </c>
      <c r="N113" s="121">
        <v>0</v>
      </c>
      <c r="O113" s="2" t="s">
        <v>369</v>
      </c>
    </row>
    <row r="114" spans="1:15" s="2" customFormat="1" x14ac:dyDescent="0.35">
      <c r="A114" s="2" t="s">
        <v>157</v>
      </c>
      <c r="B114" s="2" t="s">
        <v>29</v>
      </c>
      <c r="C114" s="2">
        <v>2</v>
      </c>
      <c r="D114" s="120">
        <v>0.15</v>
      </c>
      <c r="E114" s="2" t="s">
        <v>53</v>
      </c>
      <c r="F114" s="2" t="s">
        <v>61</v>
      </c>
      <c r="G114" s="2" t="s">
        <v>52</v>
      </c>
      <c r="H114" s="2">
        <v>-20.75731</v>
      </c>
      <c r="I114" s="2">
        <v>-41.574933000000001</v>
      </c>
      <c r="J114" s="2">
        <v>10</v>
      </c>
      <c r="K114" s="2">
        <v>3</v>
      </c>
      <c r="L114" s="121">
        <v>37.5</v>
      </c>
      <c r="M114" s="121">
        <v>60</v>
      </c>
      <c r="N114" s="121">
        <v>22.5</v>
      </c>
      <c r="O114" s="2" t="s">
        <v>363</v>
      </c>
    </row>
    <row r="115" spans="1:15" s="2" customFormat="1" x14ac:dyDescent="0.35">
      <c r="A115" s="2" t="s">
        <v>157</v>
      </c>
      <c r="B115" s="2" t="s">
        <v>29</v>
      </c>
      <c r="C115" s="2">
        <v>1</v>
      </c>
      <c r="D115" s="120">
        <v>0.27</v>
      </c>
      <c r="E115" s="2" t="s">
        <v>53</v>
      </c>
      <c r="F115" s="2" t="s">
        <v>61</v>
      </c>
      <c r="G115" s="2" t="s">
        <v>52</v>
      </c>
      <c r="H115" s="2">
        <v>-20.75731</v>
      </c>
      <c r="I115" s="2">
        <v>-41.574933000000001</v>
      </c>
      <c r="J115" s="2">
        <v>10</v>
      </c>
      <c r="K115" s="2">
        <v>1</v>
      </c>
      <c r="L115" s="121">
        <v>27</v>
      </c>
      <c r="M115" s="121">
        <v>0</v>
      </c>
      <c r="N115" s="121">
        <v>81</v>
      </c>
      <c r="O115" s="2" t="s">
        <v>363</v>
      </c>
    </row>
    <row r="116" spans="1:15" s="2" customFormat="1" x14ac:dyDescent="0.35">
      <c r="A116" s="2" t="s">
        <v>159</v>
      </c>
      <c r="B116" s="2" t="s">
        <v>31</v>
      </c>
      <c r="C116" s="2">
        <v>1</v>
      </c>
      <c r="D116" s="120">
        <v>0.23</v>
      </c>
      <c r="E116" s="2" t="s">
        <v>53</v>
      </c>
      <c r="F116" s="2" t="s">
        <v>50</v>
      </c>
      <c r="G116" s="2" t="s">
        <v>52</v>
      </c>
      <c r="H116" s="2">
        <v>-20.558451999999999</v>
      </c>
      <c r="I116" s="2">
        <v>-41.047970999999997</v>
      </c>
      <c r="J116" s="2">
        <v>100</v>
      </c>
      <c r="K116" s="2">
        <v>5</v>
      </c>
      <c r="L116" s="121">
        <v>103.5</v>
      </c>
      <c r="M116" s="121">
        <v>0</v>
      </c>
      <c r="N116" s="121">
        <v>0</v>
      </c>
      <c r="O116" s="2" t="s">
        <v>369</v>
      </c>
    </row>
    <row r="117" spans="1:15" s="2" customFormat="1" x14ac:dyDescent="0.35">
      <c r="A117" s="2" t="s">
        <v>159</v>
      </c>
      <c r="B117" s="2" t="s">
        <v>29</v>
      </c>
      <c r="C117" s="2">
        <v>1</v>
      </c>
      <c r="D117" s="120">
        <v>0.18</v>
      </c>
      <c r="E117" s="2" t="s">
        <v>53</v>
      </c>
      <c r="F117" s="2" t="s">
        <v>50</v>
      </c>
      <c r="G117" s="2" t="s">
        <v>52</v>
      </c>
      <c r="H117" s="2">
        <v>-20.558451999999999</v>
      </c>
      <c r="I117" s="2">
        <v>-41.047970999999997</v>
      </c>
      <c r="J117" s="2">
        <v>100</v>
      </c>
      <c r="K117" s="2">
        <v>13</v>
      </c>
      <c r="L117" s="121">
        <v>396</v>
      </c>
      <c r="M117" s="121">
        <v>0</v>
      </c>
      <c r="N117" s="121">
        <v>0</v>
      </c>
      <c r="O117" s="2" t="s">
        <v>363</v>
      </c>
    </row>
    <row r="118" spans="1:15" s="2" customFormat="1" x14ac:dyDescent="0.35">
      <c r="A118" s="2" t="s">
        <v>159</v>
      </c>
      <c r="B118" s="2" t="s">
        <v>29</v>
      </c>
      <c r="C118" s="2">
        <v>2</v>
      </c>
      <c r="D118" s="120">
        <v>0.5</v>
      </c>
      <c r="E118" s="2" t="s">
        <v>53</v>
      </c>
      <c r="F118" s="2" t="s">
        <v>50</v>
      </c>
      <c r="G118" s="2" t="s">
        <v>52</v>
      </c>
      <c r="H118" s="2">
        <v>-20.558451999999999</v>
      </c>
      <c r="I118" s="2">
        <v>-41.047970999999997</v>
      </c>
      <c r="J118" s="2">
        <v>100</v>
      </c>
      <c r="K118" s="2">
        <v>4</v>
      </c>
      <c r="L118" s="121">
        <v>316.66666666666669</v>
      </c>
      <c r="M118" s="121">
        <v>0</v>
      </c>
      <c r="N118" s="121">
        <v>100.33333333333331</v>
      </c>
      <c r="O118" s="2" t="s">
        <v>371</v>
      </c>
    </row>
    <row r="119" spans="1:15" s="2" customFormat="1" x14ac:dyDescent="0.35">
      <c r="A119" s="2" t="s">
        <v>161</v>
      </c>
      <c r="B119" s="2" t="s">
        <v>29</v>
      </c>
      <c r="C119" s="2">
        <v>3</v>
      </c>
      <c r="D119" s="120">
        <v>0.12</v>
      </c>
      <c r="E119" s="2" t="s">
        <v>53</v>
      </c>
      <c r="F119" s="2" t="s">
        <v>61</v>
      </c>
      <c r="G119" s="2" t="s">
        <v>52</v>
      </c>
      <c r="H119" s="2">
        <v>-20.597659</v>
      </c>
      <c r="I119" s="2">
        <v>-41.574829999999999</v>
      </c>
      <c r="J119" s="2">
        <v>35</v>
      </c>
      <c r="K119" s="2">
        <v>9</v>
      </c>
      <c r="L119" s="121">
        <v>150</v>
      </c>
      <c r="M119" s="121">
        <v>0</v>
      </c>
      <c r="N119" s="121">
        <v>0</v>
      </c>
      <c r="O119" s="2" t="s">
        <v>369</v>
      </c>
    </row>
    <row r="120" spans="1:15" s="2" customFormat="1" x14ac:dyDescent="0.35">
      <c r="A120" s="2" t="s">
        <v>161</v>
      </c>
      <c r="B120" s="2" t="s">
        <v>29</v>
      </c>
      <c r="C120" s="2">
        <v>2</v>
      </c>
      <c r="D120" s="120">
        <v>0.1</v>
      </c>
      <c r="E120" s="2" t="s">
        <v>53</v>
      </c>
      <c r="F120" s="2" t="s">
        <v>61</v>
      </c>
      <c r="G120" s="2" t="s">
        <v>52</v>
      </c>
      <c r="H120" s="2">
        <v>-20.597659</v>
      </c>
      <c r="I120" s="2">
        <v>-41.574829999999999</v>
      </c>
      <c r="J120" s="2">
        <v>35</v>
      </c>
      <c r="K120" s="2">
        <v>11</v>
      </c>
      <c r="L120" s="121">
        <v>90</v>
      </c>
      <c r="M120" s="121">
        <v>0</v>
      </c>
      <c r="N120" s="121">
        <v>0</v>
      </c>
      <c r="O120" s="2" t="s">
        <v>369</v>
      </c>
    </row>
    <row r="121" spans="1:15" s="2" customFormat="1" x14ac:dyDescent="0.35">
      <c r="A121" s="2" t="s">
        <v>161</v>
      </c>
      <c r="B121" s="2" t="s">
        <v>29</v>
      </c>
      <c r="C121" s="2">
        <v>1</v>
      </c>
      <c r="D121" s="120">
        <v>0.45</v>
      </c>
      <c r="E121" s="2" t="s">
        <v>53</v>
      </c>
      <c r="F121" s="2" t="s">
        <v>61</v>
      </c>
      <c r="G121" s="2" t="s">
        <v>52</v>
      </c>
      <c r="H121" s="2">
        <v>-20.597659</v>
      </c>
      <c r="I121" s="2">
        <v>-41.574829999999999</v>
      </c>
      <c r="J121" s="2">
        <v>35</v>
      </c>
      <c r="K121" s="2">
        <v>7</v>
      </c>
      <c r="L121" s="121">
        <v>360</v>
      </c>
      <c r="M121" s="121">
        <v>0</v>
      </c>
      <c r="N121" s="121">
        <v>0</v>
      </c>
      <c r="O121" s="2" t="s">
        <v>369</v>
      </c>
    </row>
    <row r="122" spans="1:15" s="2" customFormat="1" x14ac:dyDescent="0.35">
      <c r="A122" s="2" t="s">
        <v>163</v>
      </c>
      <c r="B122" s="2" t="s">
        <v>31</v>
      </c>
      <c r="C122" s="2">
        <v>1</v>
      </c>
      <c r="D122" s="120">
        <v>0.49</v>
      </c>
      <c r="E122" s="2" t="s">
        <v>53</v>
      </c>
      <c r="F122" s="2" t="s">
        <v>128</v>
      </c>
      <c r="G122" s="2" t="s">
        <v>77</v>
      </c>
      <c r="H122" s="2">
        <v>-20.605595000000001</v>
      </c>
      <c r="I122" s="2">
        <v>-41.759630999999999</v>
      </c>
      <c r="J122" s="2">
        <v>55</v>
      </c>
      <c r="K122" s="2">
        <v>5</v>
      </c>
      <c r="L122" s="121">
        <v>906.5</v>
      </c>
      <c r="M122" s="121">
        <v>0</v>
      </c>
      <c r="N122" s="121">
        <v>0</v>
      </c>
      <c r="O122" s="2" t="s">
        <v>371</v>
      </c>
    </row>
    <row r="123" spans="1:15" s="2" customFormat="1" x14ac:dyDescent="0.35">
      <c r="A123" s="2" t="s">
        <v>163</v>
      </c>
      <c r="B123" s="2" t="s">
        <v>29</v>
      </c>
      <c r="C123" s="2">
        <v>1</v>
      </c>
      <c r="D123" s="120">
        <v>0.51</v>
      </c>
      <c r="E123" s="2" t="s">
        <v>53</v>
      </c>
      <c r="F123" s="2" t="s">
        <v>128</v>
      </c>
      <c r="G123" s="2" t="s">
        <v>77</v>
      </c>
      <c r="H123" s="2">
        <v>-20.605595000000001</v>
      </c>
      <c r="I123" s="2">
        <v>-41.759630999999999</v>
      </c>
      <c r="J123" s="2">
        <v>55</v>
      </c>
      <c r="K123" s="2">
        <v>10</v>
      </c>
      <c r="L123" s="121">
        <v>1292</v>
      </c>
      <c r="M123" s="121">
        <v>0</v>
      </c>
      <c r="N123" s="121">
        <v>0</v>
      </c>
      <c r="O123" s="2" t="s">
        <v>371</v>
      </c>
    </row>
    <row r="124" spans="1:15" s="2" customFormat="1" x14ac:dyDescent="0.35">
      <c r="A124" s="2" t="s">
        <v>24</v>
      </c>
      <c r="B124" s="2" t="s">
        <v>31</v>
      </c>
      <c r="C124" s="2">
        <v>1</v>
      </c>
      <c r="D124" s="120">
        <v>1.0960000000000001</v>
      </c>
      <c r="E124" s="2" t="s">
        <v>53</v>
      </c>
      <c r="F124" s="2" t="s">
        <v>75</v>
      </c>
      <c r="G124" s="2" t="s">
        <v>77</v>
      </c>
      <c r="H124" s="2">
        <v>-20.695637000000001</v>
      </c>
      <c r="I124" s="2">
        <v>-41.652326000000002</v>
      </c>
      <c r="J124" s="2">
        <v>40</v>
      </c>
      <c r="K124" s="2">
        <v>31</v>
      </c>
      <c r="L124" s="121">
        <v>4986.8</v>
      </c>
      <c r="M124" s="121">
        <v>0</v>
      </c>
      <c r="N124" s="121">
        <v>0</v>
      </c>
      <c r="O124" s="2" t="s">
        <v>363</v>
      </c>
    </row>
    <row r="125" spans="1:15" s="2" customFormat="1" x14ac:dyDescent="0.35">
      <c r="A125" s="2" t="s">
        <v>24</v>
      </c>
      <c r="B125" s="2" t="s">
        <v>29</v>
      </c>
      <c r="C125" s="2">
        <v>2</v>
      </c>
      <c r="D125" s="120">
        <v>3.3570000000000002</v>
      </c>
      <c r="E125" s="2" t="s">
        <v>53</v>
      </c>
      <c r="F125" s="2" t="s">
        <v>75</v>
      </c>
      <c r="G125" s="2" t="s">
        <v>77</v>
      </c>
      <c r="H125" s="2">
        <v>-20.695637000000001</v>
      </c>
      <c r="I125" s="2">
        <v>-41.652326000000002</v>
      </c>
      <c r="J125" s="2">
        <v>40</v>
      </c>
      <c r="K125" s="2">
        <v>27</v>
      </c>
      <c r="L125" s="121">
        <v>17590.68</v>
      </c>
      <c r="M125" s="121">
        <v>0</v>
      </c>
      <c r="N125" s="121">
        <v>0</v>
      </c>
      <c r="O125" s="2" t="s">
        <v>370</v>
      </c>
    </row>
    <row r="126" spans="1:15" s="2" customFormat="1" x14ac:dyDescent="0.35">
      <c r="A126" s="2" t="s">
        <v>24</v>
      </c>
      <c r="B126" s="2" t="s">
        <v>29</v>
      </c>
      <c r="C126" s="2">
        <v>1</v>
      </c>
      <c r="D126" s="120">
        <v>0.627</v>
      </c>
      <c r="E126" s="2" t="s">
        <v>53</v>
      </c>
      <c r="F126" s="2" t="s">
        <v>75</v>
      </c>
      <c r="G126" s="2" t="s">
        <v>77</v>
      </c>
      <c r="H126" s="2">
        <v>-20.695637000000001</v>
      </c>
      <c r="I126" s="2">
        <v>-41.652326000000002</v>
      </c>
      <c r="J126" s="2">
        <v>40</v>
      </c>
      <c r="K126" s="2">
        <v>14</v>
      </c>
      <c r="L126" s="121">
        <v>1159.95</v>
      </c>
      <c r="M126" s="121">
        <v>0</v>
      </c>
      <c r="N126" s="121">
        <v>0</v>
      </c>
      <c r="O126" s="2" t="s">
        <v>371</v>
      </c>
    </row>
    <row r="127" spans="1:15" s="2" customFormat="1" x14ac:dyDescent="0.35">
      <c r="A127" s="2" t="s">
        <v>166</v>
      </c>
      <c r="B127" s="2" t="s">
        <v>29</v>
      </c>
      <c r="C127" s="2">
        <v>1</v>
      </c>
      <c r="D127" s="120">
        <v>0.32</v>
      </c>
      <c r="E127" s="2" t="s">
        <v>53</v>
      </c>
      <c r="F127" s="2" t="s">
        <v>94</v>
      </c>
      <c r="G127" s="2" t="s">
        <v>77</v>
      </c>
      <c r="H127" s="2">
        <v>-21.087658999999999</v>
      </c>
      <c r="I127" s="2">
        <v>-41.686050000000002</v>
      </c>
      <c r="J127" s="2">
        <v>70</v>
      </c>
      <c r="K127" s="2">
        <v>9</v>
      </c>
      <c r="L127" s="121">
        <v>288</v>
      </c>
      <c r="M127" s="121">
        <v>42.24</v>
      </c>
      <c r="N127" s="121">
        <v>67</v>
      </c>
      <c r="O127" s="2" t="s">
        <v>371</v>
      </c>
    </row>
    <row r="128" spans="1:15" s="2" customFormat="1" x14ac:dyDescent="0.35">
      <c r="A128" s="2" t="s">
        <v>166</v>
      </c>
      <c r="B128" s="2" t="s">
        <v>29</v>
      </c>
      <c r="C128" s="2">
        <v>2</v>
      </c>
      <c r="D128" s="120">
        <v>0.14000000000000001</v>
      </c>
      <c r="E128" s="2" t="s">
        <v>53</v>
      </c>
      <c r="F128" s="2" t="s">
        <v>94</v>
      </c>
      <c r="G128" s="2" t="s">
        <v>77</v>
      </c>
      <c r="H128" s="2">
        <v>-21.087658999999999</v>
      </c>
      <c r="I128" s="2">
        <v>-41.686050000000002</v>
      </c>
      <c r="J128" s="2">
        <v>70</v>
      </c>
      <c r="K128" s="2">
        <v>5</v>
      </c>
      <c r="L128" s="121">
        <v>63.000000000000007</v>
      </c>
      <c r="M128" s="121">
        <v>0</v>
      </c>
      <c r="N128" s="121">
        <v>23.999999999999993</v>
      </c>
      <c r="O128" s="2" t="s">
        <v>371</v>
      </c>
    </row>
    <row r="129" spans="1:15" s="2" customFormat="1" x14ac:dyDescent="0.35">
      <c r="A129" s="2" t="s">
        <v>166</v>
      </c>
      <c r="B129" s="2" t="s">
        <v>31</v>
      </c>
      <c r="C129" s="2">
        <v>1</v>
      </c>
      <c r="D129" s="120">
        <v>0.47</v>
      </c>
      <c r="E129" s="2" t="s">
        <v>53</v>
      </c>
      <c r="F129" s="2" t="s">
        <v>94</v>
      </c>
      <c r="G129" s="2" t="s">
        <v>77</v>
      </c>
      <c r="H129" s="2">
        <v>-21.087658999999999</v>
      </c>
      <c r="I129" s="2">
        <v>-41.686050000000002</v>
      </c>
      <c r="J129" s="2">
        <v>70</v>
      </c>
      <c r="K129" s="2">
        <v>13</v>
      </c>
      <c r="L129" s="121">
        <v>1198.5</v>
      </c>
      <c r="M129" s="121">
        <v>0</v>
      </c>
      <c r="N129" s="121">
        <v>0</v>
      </c>
      <c r="O129" s="2" t="s">
        <v>371</v>
      </c>
    </row>
    <row r="130" spans="1:15" s="2" customFormat="1" x14ac:dyDescent="0.35">
      <c r="A130" s="2" t="s">
        <v>168</v>
      </c>
      <c r="B130" s="2" t="s">
        <v>29</v>
      </c>
      <c r="C130" s="2">
        <v>1</v>
      </c>
      <c r="D130" s="120">
        <v>0.5</v>
      </c>
      <c r="E130" s="2" t="s">
        <v>53</v>
      </c>
      <c r="F130" s="2" t="s">
        <v>143</v>
      </c>
      <c r="G130" s="2" t="s">
        <v>52</v>
      </c>
      <c r="H130" s="2">
        <v>-20.661885000000002</v>
      </c>
      <c r="I130" s="2">
        <v>-41.064635000000003</v>
      </c>
      <c r="J130" s="2">
        <v>80</v>
      </c>
      <c r="K130" s="2">
        <v>16</v>
      </c>
      <c r="L130" s="121">
        <v>966.66666666666663</v>
      </c>
      <c r="M130" s="121">
        <v>0</v>
      </c>
      <c r="N130" s="121">
        <v>0</v>
      </c>
      <c r="O130" s="2" t="s">
        <v>371</v>
      </c>
    </row>
    <row r="131" spans="1:15" s="2" customFormat="1" x14ac:dyDescent="0.35">
      <c r="A131" s="2" t="s">
        <v>170</v>
      </c>
      <c r="B131" s="2" t="s">
        <v>29</v>
      </c>
      <c r="C131" s="2">
        <v>1</v>
      </c>
      <c r="D131" s="120">
        <v>1.5529999999999999</v>
      </c>
      <c r="E131" s="2" t="s">
        <v>53</v>
      </c>
      <c r="F131" s="2" t="s">
        <v>81</v>
      </c>
      <c r="G131" s="2" t="s">
        <v>52</v>
      </c>
      <c r="H131" s="2">
        <v>-20.408541</v>
      </c>
      <c r="I131" s="2">
        <v>-41.431615000000001</v>
      </c>
      <c r="J131" s="2">
        <v>68</v>
      </c>
      <c r="K131" s="2">
        <v>3</v>
      </c>
      <c r="L131" s="121">
        <v>116.47499999999999</v>
      </c>
      <c r="M131" s="121">
        <v>465.76100000000002</v>
      </c>
      <c r="N131" s="121">
        <v>1608.5250000000001</v>
      </c>
      <c r="O131" s="2" t="s">
        <v>363</v>
      </c>
    </row>
    <row r="132" spans="1:15" s="2" customFormat="1" x14ac:dyDescent="0.35">
      <c r="A132" s="2" t="s">
        <v>170</v>
      </c>
      <c r="B132" s="2" t="s">
        <v>29</v>
      </c>
      <c r="C132" s="2">
        <v>2</v>
      </c>
      <c r="D132" s="120">
        <v>0.25700000000000001</v>
      </c>
      <c r="E132" s="2" t="s">
        <v>53</v>
      </c>
      <c r="F132" s="2" t="s">
        <v>81</v>
      </c>
      <c r="G132" s="2" t="s">
        <v>52</v>
      </c>
      <c r="H132" s="2">
        <v>-20.408541</v>
      </c>
      <c r="I132" s="2">
        <v>-41.431615000000001</v>
      </c>
      <c r="J132" s="2">
        <v>68</v>
      </c>
      <c r="K132" s="2">
        <v>1</v>
      </c>
      <c r="L132" s="121">
        <v>25.7</v>
      </c>
      <c r="M132" s="121">
        <v>178.30099999999999</v>
      </c>
      <c r="N132" s="121">
        <v>402.3</v>
      </c>
      <c r="O132" s="2" t="s">
        <v>363</v>
      </c>
    </row>
    <row r="133" spans="1:15" s="2" customFormat="1" x14ac:dyDescent="0.35">
      <c r="A133" s="2" t="s">
        <v>172</v>
      </c>
      <c r="B133" s="2" t="s">
        <v>29</v>
      </c>
      <c r="C133" s="2">
        <v>2</v>
      </c>
      <c r="D133" s="120">
        <v>0.32900000000000001</v>
      </c>
      <c r="E133" s="2" t="s">
        <v>53</v>
      </c>
      <c r="F133" s="2" t="s">
        <v>61</v>
      </c>
      <c r="G133" s="2" t="s">
        <v>52</v>
      </c>
      <c r="H133" s="2">
        <v>-20.711397999999999</v>
      </c>
      <c r="I133" s="2">
        <v>-41.436205000000001</v>
      </c>
      <c r="J133" s="2">
        <v>26</v>
      </c>
      <c r="K133" s="2">
        <v>11</v>
      </c>
      <c r="L133" s="121">
        <v>296.10000000000002</v>
      </c>
      <c r="M133" s="121">
        <v>0</v>
      </c>
      <c r="N133" s="121">
        <v>68.899999999999977</v>
      </c>
      <c r="O133" s="2" t="s">
        <v>369</v>
      </c>
    </row>
    <row r="134" spans="1:15" s="2" customFormat="1" x14ac:dyDescent="0.35">
      <c r="A134" s="2" t="s">
        <v>172</v>
      </c>
      <c r="B134" s="2" t="s">
        <v>29</v>
      </c>
      <c r="C134" s="2">
        <v>1</v>
      </c>
      <c r="D134" s="120">
        <v>0.316</v>
      </c>
      <c r="E134" s="2" t="s">
        <v>53</v>
      </c>
      <c r="F134" s="2" t="s">
        <v>61</v>
      </c>
      <c r="G134" s="2" t="s">
        <v>52</v>
      </c>
      <c r="H134" s="2">
        <v>-20.711397999999999</v>
      </c>
      <c r="I134" s="2">
        <v>-41.436205000000001</v>
      </c>
      <c r="J134" s="2">
        <v>26</v>
      </c>
      <c r="K134" s="2">
        <v>4</v>
      </c>
      <c r="L134" s="121">
        <v>126.4</v>
      </c>
      <c r="M134" s="121">
        <v>0</v>
      </c>
      <c r="N134" s="121">
        <v>224.6</v>
      </c>
      <c r="O134" s="2" t="s">
        <v>369</v>
      </c>
    </row>
    <row r="135" spans="1:15" s="2" customFormat="1" x14ac:dyDescent="0.35">
      <c r="A135" s="2" t="s">
        <v>174</v>
      </c>
      <c r="B135" s="2" t="s">
        <v>29</v>
      </c>
      <c r="C135" s="2">
        <v>1</v>
      </c>
      <c r="D135" s="120">
        <v>0.124</v>
      </c>
      <c r="E135" s="2" t="s">
        <v>53</v>
      </c>
      <c r="F135" s="2" t="s">
        <v>81</v>
      </c>
      <c r="G135" s="2" t="s">
        <v>52</v>
      </c>
      <c r="H135" s="2">
        <v>-20.537305</v>
      </c>
      <c r="I135" s="2">
        <v>-41.480018999999999</v>
      </c>
      <c r="J135" s="2">
        <v>47</v>
      </c>
      <c r="K135" s="2">
        <v>3</v>
      </c>
      <c r="L135" s="121">
        <v>24.8</v>
      </c>
      <c r="M135" s="121">
        <v>0</v>
      </c>
      <c r="N135" s="121">
        <v>108.2</v>
      </c>
      <c r="O135" s="2" t="s">
        <v>363</v>
      </c>
    </row>
    <row r="136" spans="1:15" s="2" customFormat="1" x14ac:dyDescent="0.35">
      <c r="A136" s="2" t="s">
        <v>174</v>
      </c>
      <c r="B136" s="2" t="s">
        <v>29</v>
      </c>
      <c r="C136" s="2">
        <v>2</v>
      </c>
      <c r="D136" s="120">
        <v>0.39800000000000002</v>
      </c>
      <c r="E136" s="2" t="s">
        <v>53</v>
      </c>
      <c r="F136" s="2" t="s">
        <v>81</v>
      </c>
      <c r="G136" s="2" t="s">
        <v>52</v>
      </c>
      <c r="H136" s="2">
        <v>-20.537305</v>
      </c>
      <c r="I136" s="2">
        <v>-41.480018999999999</v>
      </c>
      <c r="J136" s="2">
        <v>47</v>
      </c>
      <c r="K136" s="2">
        <v>1</v>
      </c>
      <c r="L136" s="121">
        <v>218.9</v>
      </c>
      <c r="M136" s="121">
        <v>103.602</v>
      </c>
      <c r="N136" s="121">
        <v>106.1</v>
      </c>
      <c r="O136" s="2" t="s">
        <v>365</v>
      </c>
    </row>
    <row r="137" spans="1:15" s="2" customFormat="1" x14ac:dyDescent="0.35">
      <c r="A137" s="2" t="s">
        <v>178</v>
      </c>
      <c r="B137" s="2" t="s">
        <v>31</v>
      </c>
      <c r="C137" s="2">
        <v>1</v>
      </c>
      <c r="D137" s="120">
        <v>0.36199999999999999</v>
      </c>
      <c r="E137" s="2" t="s">
        <v>53</v>
      </c>
      <c r="F137" s="2" t="s">
        <v>128</v>
      </c>
      <c r="G137" s="2" t="s">
        <v>77</v>
      </c>
      <c r="H137" s="2">
        <v>-20630680</v>
      </c>
      <c r="I137" s="2">
        <v>-41709542</v>
      </c>
      <c r="J137" s="2">
        <v>55</v>
      </c>
      <c r="K137" s="2">
        <v>4</v>
      </c>
      <c r="L137" s="121">
        <v>217.2</v>
      </c>
      <c r="M137" s="121">
        <v>0</v>
      </c>
      <c r="N137" s="121">
        <v>0</v>
      </c>
      <c r="O137" s="2" t="s">
        <v>369</v>
      </c>
    </row>
    <row r="138" spans="1:15" s="2" customFormat="1" x14ac:dyDescent="0.35">
      <c r="A138" s="2" t="s">
        <v>178</v>
      </c>
      <c r="B138" s="2" t="s">
        <v>29</v>
      </c>
      <c r="C138" s="2">
        <v>1</v>
      </c>
      <c r="D138" s="120">
        <v>0.14099999999999999</v>
      </c>
      <c r="E138" s="2" t="s">
        <v>53</v>
      </c>
      <c r="F138" s="2" t="s">
        <v>128</v>
      </c>
      <c r="G138" s="2" t="s">
        <v>77</v>
      </c>
      <c r="H138" s="2">
        <v>-20630680</v>
      </c>
      <c r="I138" s="2">
        <v>-41709542</v>
      </c>
      <c r="J138" s="2">
        <v>55</v>
      </c>
      <c r="K138" s="2">
        <v>1</v>
      </c>
      <c r="L138" s="121">
        <v>28.199999999999996</v>
      </c>
      <c r="M138" s="121">
        <v>98.289600000000007</v>
      </c>
      <c r="N138" s="121">
        <v>87.800000000000011</v>
      </c>
      <c r="O138" s="2" t="s">
        <v>368</v>
      </c>
    </row>
    <row r="139" spans="1:15" s="2" customFormat="1" x14ac:dyDescent="0.35">
      <c r="A139" s="2" t="s">
        <v>180</v>
      </c>
      <c r="B139" s="2" t="s">
        <v>29</v>
      </c>
      <c r="C139" s="2">
        <v>2</v>
      </c>
      <c r="D139" s="120">
        <v>1.5</v>
      </c>
      <c r="E139" s="2" t="s">
        <v>53</v>
      </c>
      <c r="F139" s="2" t="s">
        <v>181</v>
      </c>
      <c r="G139" s="2" t="s">
        <v>183</v>
      </c>
      <c r="H139" s="2">
        <v>-20.765875999999999</v>
      </c>
      <c r="I139" s="2">
        <v>-40.941434000000001</v>
      </c>
      <c r="J139" s="2">
        <v>100</v>
      </c>
      <c r="K139" s="2">
        <v>13</v>
      </c>
      <c r="L139" s="121">
        <v>1837.5</v>
      </c>
      <c r="M139" s="121">
        <v>0</v>
      </c>
      <c r="N139" s="121">
        <v>0</v>
      </c>
      <c r="O139" s="2" t="s">
        <v>369</v>
      </c>
    </row>
    <row r="140" spans="1:15" s="2" customFormat="1" x14ac:dyDescent="0.35">
      <c r="A140" s="2" t="s">
        <v>180</v>
      </c>
      <c r="B140" s="2" t="s">
        <v>29</v>
      </c>
      <c r="C140" s="2">
        <v>3</v>
      </c>
      <c r="D140" s="120">
        <v>7.1999999999999995E-2</v>
      </c>
      <c r="E140" s="2" t="s">
        <v>53</v>
      </c>
      <c r="F140" s="2" t="s">
        <v>181</v>
      </c>
      <c r="G140" s="2" t="s">
        <v>183</v>
      </c>
      <c r="H140" s="2">
        <v>-20.765875999999999</v>
      </c>
      <c r="I140" s="2">
        <v>-40.941434000000001</v>
      </c>
      <c r="J140" s="2">
        <v>100</v>
      </c>
      <c r="K140" s="2">
        <v>4</v>
      </c>
      <c r="L140" s="121">
        <v>36</v>
      </c>
      <c r="M140" s="121">
        <v>0</v>
      </c>
      <c r="N140" s="121">
        <v>84</v>
      </c>
      <c r="O140" s="2" t="s">
        <v>363</v>
      </c>
    </row>
    <row r="141" spans="1:15" s="2" customFormat="1" x14ac:dyDescent="0.35">
      <c r="A141" s="2" t="s">
        <v>180</v>
      </c>
      <c r="B141" s="2" t="s">
        <v>29</v>
      </c>
      <c r="C141" s="2">
        <v>1</v>
      </c>
      <c r="D141" s="120">
        <v>0.13200000000000001</v>
      </c>
      <c r="E141" s="2" t="s">
        <v>53</v>
      </c>
      <c r="F141" s="2" t="s">
        <v>181</v>
      </c>
      <c r="G141" s="2" t="s">
        <v>183</v>
      </c>
      <c r="H141" s="2">
        <v>-20.765875999999999</v>
      </c>
      <c r="I141" s="2">
        <v>-40.941434000000001</v>
      </c>
      <c r="J141" s="2">
        <v>100</v>
      </c>
      <c r="K141" s="2">
        <v>5</v>
      </c>
      <c r="L141" s="121">
        <v>46.2</v>
      </c>
      <c r="M141" s="121">
        <v>0</v>
      </c>
      <c r="N141" s="121">
        <v>173.8</v>
      </c>
      <c r="O141" s="2" t="s">
        <v>363</v>
      </c>
    </row>
    <row r="142" spans="1:15" s="2" customFormat="1" x14ac:dyDescent="0.35">
      <c r="A142" s="2" t="s">
        <v>180</v>
      </c>
      <c r="B142" s="2" t="s">
        <v>31</v>
      </c>
      <c r="C142" s="2">
        <v>1</v>
      </c>
      <c r="D142" s="120">
        <v>1.498</v>
      </c>
      <c r="E142" s="2" t="s">
        <v>53</v>
      </c>
      <c r="F142" s="2" t="s">
        <v>181</v>
      </c>
      <c r="G142" s="2" t="s">
        <v>183</v>
      </c>
      <c r="H142" s="2">
        <v>-20.765875999999999</v>
      </c>
      <c r="I142" s="2">
        <v>-40.941434000000001</v>
      </c>
      <c r="J142" s="2">
        <v>100</v>
      </c>
      <c r="K142" s="2">
        <v>1</v>
      </c>
      <c r="L142" s="121">
        <v>112.35</v>
      </c>
      <c r="M142" s="121">
        <v>0</v>
      </c>
      <c r="N142" s="121">
        <v>0</v>
      </c>
      <c r="O142" s="2" t="s">
        <v>371</v>
      </c>
    </row>
    <row r="143" spans="1:15" s="2" customFormat="1" x14ac:dyDescent="0.35">
      <c r="A143" s="2" t="s">
        <v>185</v>
      </c>
      <c r="B143" s="2" t="s">
        <v>29</v>
      </c>
      <c r="C143" s="2">
        <v>2</v>
      </c>
      <c r="D143" s="120">
        <v>0.377</v>
      </c>
      <c r="E143" s="2" t="s">
        <v>53</v>
      </c>
      <c r="F143" s="2" t="s">
        <v>68</v>
      </c>
      <c r="G143" s="2" t="s">
        <v>52</v>
      </c>
      <c r="H143" s="2">
        <v>-20.820171999999999</v>
      </c>
      <c r="I143" s="2">
        <v>-41.222596000000003</v>
      </c>
      <c r="J143" s="2">
        <v>70</v>
      </c>
      <c r="K143" s="2">
        <v>4</v>
      </c>
      <c r="L143" s="121">
        <v>885.95</v>
      </c>
      <c r="M143" s="121">
        <v>0</v>
      </c>
      <c r="N143" s="121">
        <v>0</v>
      </c>
      <c r="O143" s="2" t="s">
        <v>371</v>
      </c>
    </row>
    <row r="144" spans="1:15" s="2" customFormat="1" x14ac:dyDescent="0.35">
      <c r="A144" s="2" t="s">
        <v>187</v>
      </c>
      <c r="B144" s="2" t="s">
        <v>31</v>
      </c>
      <c r="C144" s="2">
        <v>1</v>
      </c>
      <c r="D144" s="120">
        <v>8.6869999999999994</v>
      </c>
      <c r="E144" s="2" t="s">
        <v>53</v>
      </c>
      <c r="F144" s="2" t="s">
        <v>81</v>
      </c>
      <c r="G144" s="2" t="s">
        <v>52</v>
      </c>
      <c r="H144" s="2">
        <v>-20488778</v>
      </c>
      <c r="I144" s="2">
        <v>-41442434</v>
      </c>
      <c r="J144" s="2">
        <v>53</v>
      </c>
      <c r="K144" s="2">
        <v>11</v>
      </c>
      <c r="L144" s="121">
        <v>16257.1</v>
      </c>
      <c r="M144" s="121">
        <v>0</v>
      </c>
      <c r="N144" s="121">
        <v>0</v>
      </c>
      <c r="O144" s="2" t="s">
        <v>369</v>
      </c>
    </row>
    <row r="145" spans="1:15" s="2" customFormat="1" x14ac:dyDescent="0.35">
      <c r="A145" s="2" t="s">
        <v>187</v>
      </c>
      <c r="B145" s="2" t="s">
        <v>29</v>
      </c>
      <c r="C145" s="2">
        <v>1</v>
      </c>
      <c r="D145" s="120">
        <v>0.19600000000000001</v>
      </c>
      <c r="E145" s="2" t="s">
        <v>53</v>
      </c>
      <c r="F145" s="2" t="s">
        <v>81</v>
      </c>
      <c r="G145" s="2" t="s">
        <v>52</v>
      </c>
      <c r="H145" s="2">
        <v>-20488778</v>
      </c>
      <c r="I145" s="2">
        <v>-41442434</v>
      </c>
      <c r="J145" s="2">
        <v>53</v>
      </c>
      <c r="K145" s="2">
        <v>4</v>
      </c>
      <c r="L145" s="121">
        <v>68.599999999999994</v>
      </c>
      <c r="M145" s="121">
        <v>251.90199999999999</v>
      </c>
      <c r="N145" s="121">
        <v>257.39999999999998</v>
      </c>
      <c r="O145" s="2" t="s">
        <v>363</v>
      </c>
    </row>
    <row r="146" spans="1:15" s="2" customFormat="1" x14ac:dyDescent="0.35">
      <c r="A146" s="2" t="s">
        <v>189</v>
      </c>
      <c r="B146" s="2" t="s">
        <v>29</v>
      </c>
      <c r="C146" s="2">
        <v>2</v>
      </c>
      <c r="D146" s="120">
        <v>1.7589999999999999</v>
      </c>
      <c r="E146" s="2" t="s">
        <v>53</v>
      </c>
      <c r="F146" s="2" t="s">
        <v>151</v>
      </c>
      <c r="G146" s="2" t="s">
        <v>52</v>
      </c>
      <c r="H146" s="2">
        <v>-20867053</v>
      </c>
      <c r="I146" s="2">
        <v>-41375248</v>
      </c>
      <c r="J146" s="2">
        <v>40</v>
      </c>
      <c r="K146" s="2">
        <v>7</v>
      </c>
      <c r="L146" s="121">
        <v>1319.25</v>
      </c>
      <c r="M146" s="121">
        <v>371.67500000000001</v>
      </c>
      <c r="N146" s="121">
        <v>634.75</v>
      </c>
      <c r="O146" s="2" t="s">
        <v>363</v>
      </c>
    </row>
    <row r="147" spans="1:15" s="2" customFormat="1" x14ac:dyDescent="0.35">
      <c r="A147" s="2" t="s">
        <v>189</v>
      </c>
      <c r="B147" s="2" t="s">
        <v>29</v>
      </c>
      <c r="C147" s="2">
        <v>1</v>
      </c>
      <c r="D147" s="120">
        <v>0.78300000000000003</v>
      </c>
      <c r="E147" s="2" t="s">
        <v>53</v>
      </c>
      <c r="F147" s="2" t="s">
        <v>151</v>
      </c>
      <c r="G147" s="2" t="s">
        <v>52</v>
      </c>
      <c r="H147" s="2">
        <v>-20867053</v>
      </c>
      <c r="I147" s="2">
        <v>-41375248</v>
      </c>
      <c r="J147" s="2">
        <v>40</v>
      </c>
      <c r="K147" s="2">
        <v>3</v>
      </c>
      <c r="L147" s="121">
        <v>287.10000000000002</v>
      </c>
      <c r="M147" s="121">
        <v>241.69</v>
      </c>
      <c r="N147" s="121">
        <v>1016.9</v>
      </c>
      <c r="O147" s="2" t="s">
        <v>363</v>
      </c>
    </row>
    <row r="148" spans="1:15" s="2" customFormat="1" x14ac:dyDescent="0.35">
      <c r="A148" s="2" t="s">
        <v>191</v>
      </c>
      <c r="B148" s="2" t="s">
        <v>31</v>
      </c>
      <c r="C148" s="2">
        <v>1</v>
      </c>
      <c r="D148" s="120">
        <v>0.54700000000000004</v>
      </c>
      <c r="E148" s="2" t="s">
        <v>54</v>
      </c>
      <c r="F148" s="2" t="s">
        <v>61</v>
      </c>
      <c r="G148" s="2" t="s">
        <v>52</v>
      </c>
      <c r="H148" s="2">
        <v>-20.765933180000001</v>
      </c>
      <c r="I148" s="2">
        <v>-41.572487629999998</v>
      </c>
      <c r="J148" s="2">
        <v>16</v>
      </c>
      <c r="K148" s="2">
        <v>17</v>
      </c>
      <c r="L148" s="121">
        <v>1021.0666666666667</v>
      </c>
      <c r="M148" s="121">
        <v>0</v>
      </c>
      <c r="N148" s="121">
        <v>0</v>
      </c>
      <c r="O148" s="2" t="s">
        <v>371</v>
      </c>
    </row>
    <row r="149" spans="1:15" s="2" customFormat="1" x14ac:dyDescent="0.35">
      <c r="A149" s="2" t="s">
        <v>193</v>
      </c>
      <c r="B149" s="2" t="s">
        <v>29</v>
      </c>
      <c r="C149" s="2">
        <v>1</v>
      </c>
      <c r="D149" s="120">
        <v>0.16300000000000001</v>
      </c>
      <c r="E149" s="2" t="s">
        <v>54</v>
      </c>
      <c r="F149" s="2" t="s">
        <v>194</v>
      </c>
      <c r="G149" s="2" t="s">
        <v>52</v>
      </c>
      <c r="H149" s="2">
        <v>-20310051</v>
      </c>
      <c r="I149" s="2">
        <v>-41613252</v>
      </c>
      <c r="J149" s="2">
        <v>81</v>
      </c>
      <c r="K149" s="2">
        <v>1</v>
      </c>
      <c r="L149" s="121">
        <v>8.15</v>
      </c>
      <c r="M149" s="121">
        <v>162.548</v>
      </c>
      <c r="N149" s="121">
        <v>262.85000000000002</v>
      </c>
      <c r="O149" s="2" t="s">
        <v>363</v>
      </c>
    </row>
    <row r="150" spans="1:15" s="2" customFormat="1" x14ac:dyDescent="0.35">
      <c r="A150" s="2" t="s">
        <v>196</v>
      </c>
      <c r="B150" s="2" t="s">
        <v>29</v>
      </c>
      <c r="C150" s="2">
        <v>1</v>
      </c>
      <c r="D150" s="120">
        <v>0.52</v>
      </c>
      <c r="E150" s="2" t="s">
        <v>53</v>
      </c>
      <c r="F150" s="2" t="s">
        <v>61</v>
      </c>
      <c r="G150" s="2" t="s">
        <v>52</v>
      </c>
      <c r="H150" s="2">
        <v>-20.688210000000002</v>
      </c>
      <c r="I150" s="2">
        <v>-41.579726000000001</v>
      </c>
      <c r="J150" s="2">
        <v>13</v>
      </c>
      <c r="K150" s="2">
        <v>3</v>
      </c>
      <c r="L150" s="121">
        <v>225.33333333333334</v>
      </c>
      <c r="M150" s="121">
        <v>178.39680000000001</v>
      </c>
      <c r="N150" s="121">
        <v>207.66666666666666</v>
      </c>
      <c r="O150" s="2" t="s">
        <v>363</v>
      </c>
    </row>
    <row r="151" spans="1:15" s="2" customFormat="1" x14ac:dyDescent="0.35">
      <c r="A151" s="2" t="s">
        <v>198</v>
      </c>
      <c r="B151" s="2" t="s">
        <v>29</v>
      </c>
      <c r="C151" s="2">
        <v>3</v>
      </c>
      <c r="D151" s="120">
        <v>1.2669999999999999</v>
      </c>
      <c r="E151" s="2" t="s">
        <v>53</v>
      </c>
      <c r="F151" s="2" t="s">
        <v>194</v>
      </c>
      <c r="G151" s="2" t="s">
        <v>52</v>
      </c>
      <c r="H151" s="2">
        <v>-20306059</v>
      </c>
      <c r="I151" s="2">
        <v>-41609867</v>
      </c>
      <c r="J151" s="2">
        <v>81</v>
      </c>
      <c r="K151" s="2">
        <v>3</v>
      </c>
      <c r="L151" s="121">
        <v>411.77499999999992</v>
      </c>
      <c r="M151" s="121">
        <v>238.48000000000002</v>
      </c>
      <c r="N151" s="121">
        <v>222.22500000000008</v>
      </c>
      <c r="O151" s="2" t="s">
        <v>363</v>
      </c>
    </row>
    <row r="152" spans="1:15" s="2" customFormat="1" x14ac:dyDescent="0.35">
      <c r="A152" s="2" t="s">
        <v>198</v>
      </c>
      <c r="B152" s="2" t="s">
        <v>29</v>
      </c>
      <c r="C152" s="2">
        <v>2</v>
      </c>
      <c r="D152" s="120">
        <v>0.95799999999999996</v>
      </c>
      <c r="E152" s="2" t="s">
        <v>53</v>
      </c>
      <c r="F152" s="2" t="s">
        <v>194</v>
      </c>
      <c r="G152" s="2" t="s">
        <v>52</v>
      </c>
      <c r="H152" s="2">
        <v>-20306059</v>
      </c>
      <c r="I152" s="2">
        <v>-41609867</v>
      </c>
      <c r="J152" s="2">
        <v>81</v>
      </c>
      <c r="K152" s="2">
        <v>3</v>
      </c>
      <c r="L152" s="121">
        <v>223.53333333333333</v>
      </c>
      <c r="M152" s="121">
        <v>322.64699999999999</v>
      </c>
      <c r="N152" s="121">
        <v>255.46666666666667</v>
      </c>
      <c r="O152" s="2" t="s">
        <v>363</v>
      </c>
    </row>
    <row r="153" spans="1:15" s="2" customFormat="1" x14ac:dyDescent="0.35">
      <c r="A153" s="2" t="s">
        <v>198</v>
      </c>
      <c r="B153" s="2" t="s">
        <v>29</v>
      </c>
      <c r="C153" s="2">
        <v>1</v>
      </c>
      <c r="D153" s="120">
        <v>1.78</v>
      </c>
      <c r="E153" s="2" t="s">
        <v>53</v>
      </c>
      <c r="F153" s="2" t="s">
        <v>194</v>
      </c>
      <c r="G153" s="2" t="s">
        <v>52</v>
      </c>
      <c r="H153" s="2">
        <v>-20306059</v>
      </c>
      <c r="I153" s="2">
        <v>-41609867</v>
      </c>
      <c r="J153" s="2">
        <v>81</v>
      </c>
      <c r="K153" s="2">
        <v>0</v>
      </c>
      <c r="L153" s="121">
        <v>0</v>
      </c>
      <c r="M153" s="121">
        <v>0</v>
      </c>
      <c r="N153" s="121">
        <v>1113</v>
      </c>
      <c r="O153" s="2" t="s">
        <v>363</v>
      </c>
    </row>
    <row r="154" spans="1:15" s="2" customFormat="1" x14ac:dyDescent="0.35">
      <c r="A154" s="2" t="s">
        <v>200</v>
      </c>
      <c r="B154" s="2" t="s">
        <v>31</v>
      </c>
      <c r="C154" s="2">
        <v>1</v>
      </c>
      <c r="D154" s="120">
        <v>0.23300000000000001</v>
      </c>
      <c r="E154" s="2" t="s">
        <v>53</v>
      </c>
      <c r="F154" s="2" t="s">
        <v>194</v>
      </c>
      <c r="G154" s="2" t="s">
        <v>52</v>
      </c>
      <c r="H154" s="2">
        <v>-20308642</v>
      </c>
      <c r="I154" s="2">
        <v>-41610749</v>
      </c>
      <c r="J154" s="2">
        <v>81</v>
      </c>
      <c r="K154" s="2">
        <v>0</v>
      </c>
      <c r="L154" s="121">
        <v>0</v>
      </c>
      <c r="M154" s="121">
        <v>0</v>
      </c>
      <c r="N154" s="121">
        <v>0</v>
      </c>
      <c r="O154" s="2" t="s">
        <v>371</v>
      </c>
    </row>
    <row r="155" spans="1:15" s="2" customFormat="1" x14ac:dyDescent="0.35">
      <c r="A155" s="2" t="s">
        <v>200</v>
      </c>
      <c r="B155" s="2" t="s">
        <v>29</v>
      </c>
      <c r="C155" s="2">
        <v>1</v>
      </c>
      <c r="D155" s="120">
        <v>0.97299999999999998</v>
      </c>
      <c r="E155" s="2" t="s">
        <v>53</v>
      </c>
      <c r="F155" s="2" t="s">
        <v>194</v>
      </c>
      <c r="G155" s="2" t="s">
        <v>52</v>
      </c>
      <c r="H155" s="2">
        <v>-20308642</v>
      </c>
      <c r="I155" s="2">
        <v>-41610749</v>
      </c>
      <c r="J155" s="2">
        <v>81</v>
      </c>
      <c r="K155" s="2">
        <v>2</v>
      </c>
      <c r="L155" s="121">
        <v>227.03333333333333</v>
      </c>
      <c r="M155" s="121">
        <v>0</v>
      </c>
      <c r="N155" s="121">
        <v>853.9666666666667</v>
      </c>
      <c r="O155" s="2" t="s">
        <v>363</v>
      </c>
    </row>
    <row r="156" spans="1:15" s="2" customFormat="1" x14ac:dyDescent="0.35">
      <c r="A156" s="2" t="s">
        <v>200</v>
      </c>
      <c r="B156" s="2" t="s">
        <v>29</v>
      </c>
      <c r="C156" s="2">
        <v>2</v>
      </c>
      <c r="D156" s="120">
        <v>0.222</v>
      </c>
      <c r="E156" s="2" t="s">
        <v>53</v>
      </c>
      <c r="F156" s="2" t="s">
        <v>194</v>
      </c>
      <c r="G156" s="2" t="s">
        <v>52</v>
      </c>
      <c r="H156" s="2">
        <v>-20308642</v>
      </c>
      <c r="I156" s="2">
        <v>-41610749</v>
      </c>
      <c r="J156" s="2">
        <v>81</v>
      </c>
      <c r="K156" s="2">
        <v>0</v>
      </c>
      <c r="L156" s="121">
        <v>0</v>
      </c>
      <c r="M156" s="121">
        <v>0</v>
      </c>
      <c r="N156" s="121">
        <v>246</v>
      </c>
      <c r="O156" s="2" t="s">
        <v>363</v>
      </c>
    </row>
    <row r="157" spans="1:15" s="2" customFormat="1" x14ac:dyDescent="0.35">
      <c r="A157" s="2" t="s">
        <v>202</v>
      </c>
      <c r="B157" s="2" t="s">
        <v>31</v>
      </c>
      <c r="C157" s="2">
        <v>1</v>
      </c>
      <c r="D157" s="120">
        <v>2.2040000000000002</v>
      </c>
      <c r="E157" s="2" t="s">
        <v>53</v>
      </c>
      <c r="F157" s="2" t="s">
        <v>68</v>
      </c>
      <c r="G157" s="2" t="s">
        <v>52</v>
      </c>
      <c r="H157" s="2">
        <v>-20716407</v>
      </c>
      <c r="I157" s="2">
        <v>-41344820</v>
      </c>
      <c r="J157" s="2">
        <v>43</v>
      </c>
      <c r="K157" s="2">
        <v>14</v>
      </c>
      <c r="L157" s="121">
        <v>2424.4</v>
      </c>
      <c r="M157" s="121">
        <v>0</v>
      </c>
      <c r="N157" s="121">
        <v>0</v>
      </c>
      <c r="O157" s="2" t="s">
        <v>369</v>
      </c>
    </row>
    <row r="158" spans="1:15" s="2" customFormat="1" x14ac:dyDescent="0.35">
      <c r="A158" s="2" t="s">
        <v>202</v>
      </c>
      <c r="B158" s="2" t="s">
        <v>29</v>
      </c>
      <c r="C158" s="2">
        <v>1</v>
      </c>
      <c r="D158" s="120">
        <v>0.436</v>
      </c>
      <c r="E158" s="2" t="s">
        <v>53</v>
      </c>
      <c r="F158" s="2" t="s">
        <v>68</v>
      </c>
      <c r="G158" s="2" t="s">
        <v>52</v>
      </c>
      <c r="H158" s="2">
        <v>-20716407</v>
      </c>
      <c r="I158" s="2">
        <v>-41344820</v>
      </c>
      <c r="J158" s="2">
        <v>43</v>
      </c>
      <c r="K158" s="2">
        <v>9</v>
      </c>
      <c r="L158" s="121">
        <v>414.2</v>
      </c>
      <c r="M158" s="121">
        <v>0</v>
      </c>
      <c r="N158" s="121"/>
      <c r="O158" s="2" t="s">
        <v>363</v>
      </c>
    </row>
    <row r="159" spans="1:15" s="2" customFormat="1" x14ac:dyDescent="0.35">
      <c r="A159" s="2" t="s">
        <v>202</v>
      </c>
      <c r="B159" s="2" t="s">
        <v>29</v>
      </c>
      <c r="C159" s="2">
        <v>2</v>
      </c>
      <c r="D159" s="120">
        <v>1.46</v>
      </c>
      <c r="E159" s="2" t="s">
        <v>53</v>
      </c>
      <c r="F159" s="2" t="s">
        <v>68</v>
      </c>
      <c r="G159" s="2" t="s">
        <v>52</v>
      </c>
      <c r="H159" s="2">
        <v>-20716407</v>
      </c>
      <c r="I159" s="2">
        <v>-41344820</v>
      </c>
      <c r="J159" s="2">
        <v>43</v>
      </c>
      <c r="K159" s="2">
        <v>6</v>
      </c>
      <c r="L159" s="121"/>
      <c r="M159" s="121">
        <v>0</v>
      </c>
      <c r="N159" s="121"/>
      <c r="O159" s="2" t="s">
        <v>363</v>
      </c>
    </row>
    <row r="160" spans="1:15" s="2" customFormat="1" x14ac:dyDescent="0.35">
      <c r="A160" s="2" t="s">
        <v>202</v>
      </c>
      <c r="B160" s="2" t="s">
        <v>29</v>
      </c>
      <c r="C160" s="2">
        <v>3</v>
      </c>
      <c r="D160" s="120">
        <v>0.13700000000000001</v>
      </c>
      <c r="E160" s="2" t="s">
        <v>53</v>
      </c>
      <c r="F160" s="2" t="s">
        <v>68</v>
      </c>
      <c r="G160" s="2" t="s">
        <v>52</v>
      </c>
      <c r="H160" s="2">
        <v>-20716407</v>
      </c>
      <c r="I160" s="2">
        <v>-41344820</v>
      </c>
      <c r="J160" s="2">
        <v>43</v>
      </c>
      <c r="K160" s="2">
        <v>3</v>
      </c>
      <c r="L160" s="121"/>
      <c r="M160" s="121">
        <v>0</v>
      </c>
      <c r="N160" s="121"/>
      <c r="O160" s="2" t="s">
        <v>363</v>
      </c>
    </row>
  </sheetData>
  <autoFilter ref="A1:O160" xr:uid="{D151C96B-6424-4AC8-8BE1-8D2A5AB723A4}"/>
  <sortState xmlns:xlrd2="http://schemas.microsoft.com/office/spreadsheetml/2017/richdata2" ref="A1:A13">
    <sortCondition ref="A1:A13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693BC-44AD-4813-AFF1-6F3C27AABE9A}">
  <dimension ref="A1:A10"/>
  <sheetViews>
    <sheetView workbookViewId="0">
      <selection activeCell="A12" sqref="A12"/>
    </sheetView>
  </sheetViews>
  <sheetFormatPr defaultColWidth="9.08984375" defaultRowHeight="14.5" x14ac:dyDescent="0.35"/>
  <cols>
    <col min="1" max="1" width="39.453125" style="2" customWidth="1"/>
    <col min="2" max="16384" width="9.08984375" style="2"/>
  </cols>
  <sheetData>
    <row r="1" spans="1:1" s="111" customFormat="1" x14ac:dyDescent="0.35">
      <c r="A1" s="111" t="s">
        <v>374</v>
      </c>
    </row>
    <row r="2" spans="1:1" x14ac:dyDescent="0.35">
      <c r="A2" s="2" t="s">
        <v>364</v>
      </c>
    </row>
    <row r="3" spans="1:1" x14ac:dyDescent="0.35">
      <c r="A3" s="2" t="s">
        <v>366</v>
      </c>
    </row>
    <row r="4" spans="1:1" x14ac:dyDescent="0.35">
      <c r="A4" s="2" t="s">
        <v>375</v>
      </c>
    </row>
    <row r="5" spans="1:1" x14ac:dyDescent="0.35">
      <c r="A5" s="2" t="s">
        <v>360</v>
      </c>
    </row>
    <row r="6" spans="1:1" x14ac:dyDescent="0.35">
      <c r="A6" s="2" t="s">
        <v>376</v>
      </c>
    </row>
    <row r="7" spans="1:1" x14ac:dyDescent="0.35">
      <c r="A7" s="2" t="s">
        <v>362</v>
      </c>
    </row>
    <row r="8" spans="1:1" x14ac:dyDescent="0.35">
      <c r="A8" s="2" t="s">
        <v>373</v>
      </c>
    </row>
    <row r="9" spans="1:1" x14ac:dyDescent="0.35">
      <c r="A9" s="2" t="s">
        <v>377</v>
      </c>
    </row>
    <row r="10" spans="1:1" x14ac:dyDescent="0.35">
      <c r="A10" s="2" t="s">
        <v>372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256CD-3F0B-4F3E-B63F-DB9F586D4750}">
  <sheetPr codeName="Planilha7"/>
  <dimension ref="A1:AO160"/>
  <sheetViews>
    <sheetView workbookViewId="0">
      <selection sqref="A1:AO158"/>
    </sheetView>
  </sheetViews>
  <sheetFormatPr defaultRowHeight="14.5" x14ac:dyDescent="0.35"/>
  <cols>
    <col min="1" max="1" width="16.90625" bestFit="1" customWidth="1"/>
    <col min="2" max="2" width="14" bestFit="1" customWidth="1"/>
    <col min="3" max="3" width="19.54296875" bestFit="1" customWidth="1"/>
    <col min="4" max="4" width="24.90625" bestFit="1" customWidth="1"/>
    <col min="5" max="5" width="26.6328125" bestFit="1" customWidth="1"/>
    <col min="6" max="6" width="25.453125" bestFit="1" customWidth="1"/>
    <col min="7" max="7" width="18.54296875" bestFit="1" customWidth="1"/>
    <col min="8" max="8" width="28.453125" bestFit="1" customWidth="1"/>
    <col min="9" max="9" width="26.08984375" bestFit="1" customWidth="1"/>
    <col min="10" max="10" width="29" bestFit="1" customWidth="1"/>
    <col min="11" max="11" width="20.90625" bestFit="1" customWidth="1"/>
    <col min="12" max="12" width="30" bestFit="1" customWidth="1"/>
    <col min="13" max="13" width="9.54296875" bestFit="1" customWidth="1"/>
    <col min="14" max="14" width="10.08984375" bestFit="1" customWidth="1"/>
    <col min="15" max="15" width="12" bestFit="1" customWidth="1"/>
    <col min="16" max="16" width="10.08984375" bestFit="1" customWidth="1"/>
    <col min="17" max="17" width="12" bestFit="1" customWidth="1"/>
    <col min="18" max="18" width="14.36328125" bestFit="1" customWidth="1"/>
    <col min="19" max="19" width="14.90625" bestFit="1" customWidth="1"/>
    <col min="20" max="20" width="16.90625" bestFit="1" customWidth="1"/>
    <col min="21" max="21" width="14.90625" bestFit="1" customWidth="1"/>
    <col min="22" max="22" width="16.90625" bestFit="1" customWidth="1"/>
    <col min="23" max="23" width="14.36328125" bestFit="1" customWidth="1"/>
    <col min="24" max="24" width="16.36328125" bestFit="1" customWidth="1"/>
    <col min="25" max="25" width="18.54296875" bestFit="1" customWidth="1"/>
    <col min="26" max="26" width="17.08984375" bestFit="1" customWidth="1"/>
    <col min="27" max="27" width="16.36328125" bestFit="1" customWidth="1"/>
    <col min="28" max="28" width="19" bestFit="1" customWidth="1"/>
    <col min="29" max="29" width="17.6328125" bestFit="1" customWidth="1"/>
    <col min="30" max="30" width="10.453125" bestFit="1" customWidth="1"/>
    <col min="31" max="31" width="11.6328125" bestFit="1" customWidth="1"/>
    <col min="32" max="32" width="9.90625" bestFit="1" customWidth="1"/>
    <col min="33" max="33" width="10.453125" bestFit="1" customWidth="1"/>
    <col min="34" max="34" width="15.08984375" bestFit="1" customWidth="1"/>
    <col min="35" max="35" width="16.54296875" bestFit="1" customWidth="1"/>
    <col min="36" max="36" width="14.54296875" bestFit="1" customWidth="1"/>
    <col min="37" max="37" width="15.08984375" bestFit="1" customWidth="1"/>
    <col min="38" max="38" width="19" bestFit="1" customWidth="1"/>
    <col min="39" max="39" width="21.08984375" bestFit="1" customWidth="1"/>
    <col min="40" max="40" width="12" bestFit="1" customWidth="1"/>
    <col min="41" max="41" width="18" bestFit="1" customWidth="1"/>
  </cols>
  <sheetData>
    <row r="1" spans="1:41" x14ac:dyDescent="0.35">
      <c r="A1" t="s">
        <v>273</v>
      </c>
      <c r="B1" t="s">
        <v>204</v>
      </c>
      <c r="C1" t="s">
        <v>205</v>
      </c>
      <c r="D1" t="s">
        <v>238</v>
      </c>
      <c r="E1" t="s">
        <v>239</v>
      </c>
      <c r="F1" t="s">
        <v>240</v>
      </c>
      <c r="G1" t="s">
        <v>241</v>
      </c>
      <c r="H1" t="s">
        <v>378</v>
      </c>
      <c r="I1" t="s">
        <v>276</v>
      </c>
      <c r="J1" t="s">
        <v>379</v>
      </c>
      <c r="K1" t="s">
        <v>278</v>
      </c>
      <c r="L1" t="s">
        <v>380</v>
      </c>
      <c r="M1" t="s">
        <v>216</v>
      </c>
      <c r="N1" t="s">
        <v>218</v>
      </c>
      <c r="O1" t="s">
        <v>219</v>
      </c>
      <c r="P1" t="s">
        <v>220</v>
      </c>
      <c r="Q1" t="s">
        <v>221</v>
      </c>
      <c r="R1" t="s">
        <v>381</v>
      </c>
      <c r="S1" t="s">
        <v>382</v>
      </c>
      <c r="T1" t="s">
        <v>383</v>
      </c>
      <c r="U1" t="s">
        <v>384</v>
      </c>
      <c r="V1" t="s">
        <v>385</v>
      </c>
      <c r="W1" t="s">
        <v>222</v>
      </c>
      <c r="X1" t="s">
        <v>386</v>
      </c>
      <c r="Y1" t="s">
        <v>387</v>
      </c>
      <c r="Z1" t="s">
        <v>388</v>
      </c>
      <c r="AA1" t="s">
        <v>389</v>
      </c>
      <c r="AB1" t="s">
        <v>390</v>
      </c>
      <c r="AC1" t="s">
        <v>391</v>
      </c>
      <c r="AD1" t="s">
        <v>223</v>
      </c>
      <c r="AE1" t="s">
        <v>224</v>
      </c>
      <c r="AF1" t="s">
        <v>225</v>
      </c>
      <c r="AG1" t="s">
        <v>226</v>
      </c>
      <c r="AH1" t="s">
        <v>281</v>
      </c>
      <c r="AI1" t="s">
        <v>282</v>
      </c>
      <c r="AJ1" t="s">
        <v>283</v>
      </c>
      <c r="AK1" t="s">
        <v>284</v>
      </c>
      <c r="AL1" t="s">
        <v>285</v>
      </c>
      <c r="AM1" t="s">
        <v>286</v>
      </c>
      <c r="AN1" t="s">
        <v>392</v>
      </c>
      <c r="AO1" t="s">
        <v>393</v>
      </c>
    </row>
    <row r="2" spans="1:41" x14ac:dyDescent="0.35">
      <c r="A2" t="s">
        <v>60</v>
      </c>
      <c r="B2" t="s">
        <v>29</v>
      </c>
      <c r="C2">
        <v>3</v>
      </c>
      <c r="D2">
        <v>3</v>
      </c>
      <c r="E2">
        <v>0</v>
      </c>
      <c r="F2">
        <v>0</v>
      </c>
      <c r="G2">
        <v>0</v>
      </c>
      <c r="H2" t="s">
        <v>394</v>
      </c>
      <c r="I2" t="s">
        <v>395</v>
      </c>
      <c r="J2">
        <v>60</v>
      </c>
      <c r="K2" t="s">
        <v>396</v>
      </c>
      <c r="L2" t="s">
        <v>272</v>
      </c>
      <c r="M2">
        <v>0</v>
      </c>
      <c r="N2">
        <v>0</v>
      </c>
      <c r="O2">
        <v>0</v>
      </c>
      <c r="P2">
        <v>3</v>
      </c>
      <c r="Q2" t="s">
        <v>397</v>
      </c>
      <c r="R2">
        <v>0</v>
      </c>
      <c r="S2">
        <v>0</v>
      </c>
      <c r="T2">
        <v>0</v>
      </c>
      <c r="U2">
        <v>6</v>
      </c>
      <c r="V2" t="s">
        <v>398</v>
      </c>
      <c r="W2" t="s">
        <v>399</v>
      </c>
      <c r="X2" t="s">
        <v>272</v>
      </c>
      <c r="Y2" t="s">
        <v>272</v>
      </c>
      <c r="Z2">
        <v>0</v>
      </c>
      <c r="AA2" t="s">
        <v>272</v>
      </c>
      <c r="AC2" t="s">
        <v>292</v>
      </c>
      <c r="AD2" t="s">
        <v>272</v>
      </c>
      <c r="AE2" t="s">
        <v>272</v>
      </c>
      <c r="AF2">
        <v>0</v>
      </c>
      <c r="AG2" t="s">
        <v>272</v>
      </c>
      <c r="AH2" t="s">
        <v>272</v>
      </c>
      <c r="AI2" t="s">
        <v>272</v>
      </c>
      <c r="AJ2">
        <v>0</v>
      </c>
      <c r="AK2" t="s">
        <v>272</v>
      </c>
      <c r="AM2" t="s">
        <v>272</v>
      </c>
      <c r="AN2">
        <v>0.16</v>
      </c>
      <c r="AO2" t="s">
        <v>400</v>
      </c>
    </row>
    <row r="3" spans="1:41" x14ac:dyDescent="0.35">
      <c r="A3" t="s">
        <v>60</v>
      </c>
      <c r="B3" t="s">
        <v>29</v>
      </c>
      <c r="C3">
        <v>2</v>
      </c>
      <c r="D3">
        <v>3</v>
      </c>
      <c r="E3">
        <v>13</v>
      </c>
      <c r="F3">
        <v>7</v>
      </c>
      <c r="G3">
        <v>47.2</v>
      </c>
      <c r="H3" t="s">
        <v>401</v>
      </c>
      <c r="I3" t="s">
        <v>402</v>
      </c>
      <c r="J3">
        <v>60</v>
      </c>
      <c r="K3" t="s">
        <v>396</v>
      </c>
      <c r="L3" t="s">
        <v>272</v>
      </c>
      <c r="M3">
        <v>3</v>
      </c>
      <c r="N3">
        <v>2</v>
      </c>
      <c r="O3">
        <v>0</v>
      </c>
      <c r="P3">
        <v>3</v>
      </c>
      <c r="Q3" t="s">
        <v>397</v>
      </c>
      <c r="R3">
        <v>6</v>
      </c>
      <c r="S3">
        <v>4</v>
      </c>
      <c r="T3">
        <v>0</v>
      </c>
      <c r="U3">
        <v>6</v>
      </c>
      <c r="V3" t="s">
        <v>398</v>
      </c>
      <c r="W3" t="s">
        <v>403</v>
      </c>
      <c r="X3" t="s">
        <v>404</v>
      </c>
      <c r="Y3" t="s">
        <v>405</v>
      </c>
      <c r="Z3">
        <v>8.7499999999999994E-2</v>
      </c>
      <c r="AA3" t="s">
        <v>406</v>
      </c>
      <c r="AC3" t="s">
        <v>292</v>
      </c>
      <c r="AD3" t="s">
        <v>272</v>
      </c>
      <c r="AE3" t="s">
        <v>407</v>
      </c>
      <c r="AF3">
        <v>0</v>
      </c>
      <c r="AG3" t="s">
        <v>397</v>
      </c>
      <c r="AH3" t="s">
        <v>272</v>
      </c>
      <c r="AI3" t="s">
        <v>397</v>
      </c>
      <c r="AJ3">
        <v>0</v>
      </c>
      <c r="AK3" t="s">
        <v>408</v>
      </c>
      <c r="AM3" t="s">
        <v>399</v>
      </c>
      <c r="AN3">
        <v>0.45333333333333325</v>
      </c>
      <c r="AO3" t="s">
        <v>400</v>
      </c>
    </row>
    <row r="4" spans="1:41" x14ac:dyDescent="0.35">
      <c r="A4" t="s">
        <v>60</v>
      </c>
      <c r="B4" t="s">
        <v>29</v>
      </c>
      <c r="C4">
        <v>1</v>
      </c>
      <c r="D4">
        <v>2</v>
      </c>
      <c r="E4">
        <v>2</v>
      </c>
      <c r="F4">
        <v>1</v>
      </c>
      <c r="G4">
        <v>5.2</v>
      </c>
      <c r="H4" t="s">
        <v>394</v>
      </c>
      <c r="I4" t="s">
        <v>395</v>
      </c>
      <c r="J4">
        <v>60</v>
      </c>
      <c r="K4" t="s">
        <v>396</v>
      </c>
      <c r="L4" t="s">
        <v>272</v>
      </c>
      <c r="M4">
        <v>0</v>
      </c>
      <c r="N4">
        <v>0</v>
      </c>
      <c r="O4">
        <v>0</v>
      </c>
      <c r="P4">
        <v>3</v>
      </c>
      <c r="Q4" t="s">
        <v>397</v>
      </c>
      <c r="R4">
        <v>0</v>
      </c>
      <c r="S4">
        <v>0</v>
      </c>
      <c r="T4">
        <v>0</v>
      </c>
      <c r="U4">
        <v>6</v>
      </c>
      <c r="V4" t="s">
        <v>398</v>
      </c>
      <c r="W4" t="s">
        <v>399</v>
      </c>
      <c r="X4" t="s">
        <v>272</v>
      </c>
      <c r="Y4" t="s">
        <v>409</v>
      </c>
      <c r="Z4">
        <v>1.2500000000000001E-2</v>
      </c>
      <c r="AA4" t="s">
        <v>410</v>
      </c>
      <c r="AC4" t="s">
        <v>292</v>
      </c>
      <c r="AD4" t="s">
        <v>272</v>
      </c>
      <c r="AE4" t="s">
        <v>272</v>
      </c>
      <c r="AF4">
        <v>0</v>
      </c>
      <c r="AG4" t="s">
        <v>397</v>
      </c>
      <c r="AH4" t="s">
        <v>272</v>
      </c>
      <c r="AI4" t="s">
        <v>272</v>
      </c>
      <c r="AJ4">
        <v>0</v>
      </c>
      <c r="AK4" t="s">
        <v>408</v>
      </c>
      <c r="AM4" t="s">
        <v>408</v>
      </c>
      <c r="AN4">
        <v>0.28000000000000003</v>
      </c>
      <c r="AO4" t="s">
        <v>400</v>
      </c>
    </row>
    <row r="5" spans="1:41" x14ac:dyDescent="0.35">
      <c r="A5" t="s">
        <v>17</v>
      </c>
      <c r="B5" t="s">
        <v>31</v>
      </c>
      <c r="C5">
        <v>1</v>
      </c>
      <c r="D5">
        <v>3</v>
      </c>
      <c r="E5">
        <v>0</v>
      </c>
      <c r="F5">
        <v>0</v>
      </c>
      <c r="G5">
        <v>0</v>
      </c>
      <c r="H5" t="s">
        <v>411</v>
      </c>
      <c r="I5" t="s">
        <v>402</v>
      </c>
      <c r="J5">
        <v>20</v>
      </c>
      <c r="K5" t="s">
        <v>412</v>
      </c>
      <c r="L5" t="s">
        <v>272</v>
      </c>
      <c r="M5">
        <v>1</v>
      </c>
      <c r="N5">
        <v>2</v>
      </c>
      <c r="O5">
        <v>2</v>
      </c>
      <c r="P5">
        <v>1</v>
      </c>
      <c r="Q5" t="s">
        <v>397</v>
      </c>
      <c r="R5">
        <v>2</v>
      </c>
      <c r="S5">
        <v>4</v>
      </c>
      <c r="T5">
        <v>4</v>
      </c>
      <c r="U5">
        <v>2</v>
      </c>
      <c r="V5" t="s">
        <v>398</v>
      </c>
      <c r="W5" t="s">
        <v>413</v>
      </c>
      <c r="X5" t="s">
        <v>272</v>
      </c>
      <c r="Y5" t="s">
        <v>272</v>
      </c>
      <c r="Z5">
        <v>0</v>
      </c>
      <c r="AA5" t="s">
        <v>272</v>
      </c>
      <c r="AC5" t="s">
        <v>292</v>
      </c>
      <c r="AD5" t="s">
        <v>272</v>
      </c>
      <c r="AE5" t="s">
        <v>272</v>
      </c>
      <c r="AF5">
        <v>0</v>
      </c>
      <c r="AG5" t="s">
        <v>272</v>
      </c>
      <c r="AH5" t="s">
        <v>272</v>
      </c>
      <c r="AI5" t="s">
        <v>272</v>
      </c>
      <c r="AJ5">
        <v>0</v>
      </c>
      <c r="AK5" t="s">
        <v>272</v>
      </c>
      <c r="AM5" t="s">
        <v>272</v>
      </c>
      <c r="AN5">
        <v>0.24</v>
      </c>
      <c r="AO5" t="s">
        <v>400</v>
      </c>
    </row>
    <row r="6" spans="1:41" x14ac:dyDescent="0.35">
      <c r="A6" t="s">
        <v>83</v>
      </c>
      <c r="B6" t="s">
        <v>29</v>
      </c>
      <c r="C6">
        <v>1</v>
      </c>
      <c r="D6">
        <v>2</v>
      </c>
      <c r="E6">
        <v>2</v>
      </c>
      <c r="F6">
        <v>1</v>
      </c>
      <c r="G6">
        <v>3.7</v>
      </c>
      <c r="H6" t="s">
        <v>394</v>
      </c>
      <c r="I6" t="s">
        <v>402</v>
      </c>
      <c r="J6">
        <v>60</v>
      </c>
      <c r="K6" t="s">
        <v>396</v>
      </c>
      <c r="L6" t="s">
        <v>272</v>
      </c>
      <c r="M6">
        <v>0</v>
      </c>
      <c r="N6">
        <v>2</v>
      </c>
      <c r="O6">
        <v>0</v>
      </c>
      <c r="P6">
        <v>3</v>
      </c>
      <c r="Q6" t="s">
        <v>397</v>
      </c>
      <c r="R6">
        <v>0</v>
      </c>
      <c r="S6">
        <v>4</v>
      </c>
      <c r="T6">
        <v>0</v>
      </c>
      <c r="U6">
        <v>6</v>
      </c>
      <c r="V6" t="s">
        <v>398</v>
      </c>
      <c r="W6" t="s">
        <v>414</v>
      </c>
      <c r="X6" t="s">
        <v>272</v>
      </c>
      <c r="Y6" t="s">
        <v>409</v>
      </c>
      <c r="Z6">
        <v>1.2500000000000001E-2</v>
      </c>
      <c r="AA6" t="s">
        <v>415</v>
      </c>
      <c r="AC6" t="s">
        <v>292</v>
      </c>
      <c r="AD6" t="s">
        <v>272</v>
      </c>
      <c r="AE6" t="s">
        <v>272</v>
      </c>
      <c r="AF6">
        <v>0</v>
      </c>
      <c r="AG6" t="s">
        <v>397</v>
      </c>
      <c r="AH6" t="s">
        <v>272</v>
      </c>
      <c r="AI6" t="s">
        <v>272</v>
      </c>
      <c r="AJ6">
        <v>0</v>
      </c>
      <c r="AK6" t="s">
        <v>408</v>
      </c>
      <c r="AM6" t="s">
        <v>408</v>
      </c>
      <c r="AN6">
        <v>0.33333333333333331</v>
      </c>
      <c r="AO6" t="s">
        <v>400</v>
      </c>
    </row>
    <row r="7" spans="1:41" x14ac:dyDescent="0.35">
      <c r="A7" t="s">
        <v>83</v>
      </c>
      <c r="B7" t="s">
        <v>29</v>
      </c>
      <c r="C7">
        <v>2</v>
      </c>
      <c r="D7">
        <v>2</v>
      </c>
      <c r="E7">
        <v>2</v>
      </c>
      <c r="F7">
        <v>1</v>
      </c>
      <c r="G7">
        <v>11</v>
      </c>
      <c r="H7" t="s">
        <v>394</v>
      </c>
      <c r="I7" t="s">
        <v>416</v>
      </c>
      <c r="J7">
        <v>60</v>
      </c>
      <c r="K7" t="s">
        <v>396</v>
      </c>
      <c r="L7" t="s">
        <v>272</v>
      </c>
      <c r="M7">
        <v>0</v>
      </c>
      <c r="N7">
        <v>1</v>
      </c>
      <c r="O7">
        <v>0</v>
      </c>
      <c r="P7">
        <v>3</v>
      </c>
      <c r="Q7" t="s">
        <v>397</v>
      </c>
      <c r="R7">
        <v>0</v>
      </c>
      <c r="S7">
        <v>2</v>
      </c>
      <c r="T7">
        <v>0</v>
      </c>
      <c r="U7">
        <v>6</v>
      </c>
      <c r="V7" t="s">
        <v>398</v>
      </c>
      <c r="W7" t="s">
        <v>417</v>
      </c>
      <c r="X7" t="s">
        <v>418</v>
      </c>
      <c r="Y7" t="s">
        <v>409</v>
      </c>
      <c r="Z7">
        <v>1.2500000000000001E-2</v>
      </c>
      <c r="AA7" t="s">
        <v>419</v>
      </c>
      <c r="AC7" t="s">
        <v>292</v>
      </c>
      <c r="AD7" t="s">
        <v>272</v>
      </c>
      <c r="AE7" t="s">
        <v>272</v>
      </c>
      <c r="AF7">
        <v>0</v>
      </c>
      <c r="AG7" t="s">
        <v>397</v>
      </c>
      <c r="AH7" t="s">
        <v>272</v>
      </c>
      <c r="AI7" t="s">
        <v>272</v>
      </c>
      <c r="AJ7">
        <v>0</v>
      </c>
      <c r="AK7" t="s">
        <v>408</v>
      </c>
      <c r="AM7" t="s">
        <v>408</v>
      </c>
      <c r="AN7">
        <v>0.30666666666666664</v>
      </c>
      <c r="AO7" t="s">
        <v>400</v>
      </c>
    </row>
    <row r="8" spans="1:41" x14ac:dyDescent="0.35">
      <c r="A8" t="s">
        <v>83</v>
      </c>
      <c r="B8" t="s">
        <v>29</v>
      </c>
      <c r="C8">
        <v>3</v>
      </c>
      <c r="D8">
        <v>2</v>
      </c>
      <c r="E8">
        <v>6</v>
      </c>
      <c r="F8">
        <v>1</v>
      </c>
      <c r="G8">
        <v>7.8000000000000007</v>
      </c>
      <c r="H8" t="s">
        <v>394</v>
      </c>
      <c r="I8" t="s">
        <v>395</v>
      </c>
      <c r="J8">
        <v>60</v>
      </c>
      <c r="K8" t="s">
        <v>396</v>
      </c>
      <c r="L8" t="s">
        <v>420</v>
      </c>
      <c r="M8">
        <v>0</v>
      </c>
      <c r="N8">
        <v>0</v>
      </c>
      <c r="O8">
        <v>0</v>
      </c>
      <c r="P8">
        <v>3</v>
      </c>
      <c r="Q8" t="s">
        <v>421</v>
      </c>
      <c r="R8">
        <v>0</v>
      </c>
      <c r="S8">
        <v>0</v>
      </c>
      <c r="T8">
        <v>0</v>
      </c>
      <c r="U8">
        <v>6</v>
      </c>
      <c r="V8" t="s">
        <v>422</v>
      </c>
      <c r="W8" t="s">
        <v>423</v>
      </c>
      <c r="X8" t="s">
        <v>272</v>
      </c>
      <c r="Y8" t="s">
        <v>424</v>
      </c>
      <c r="Z8">
        <v>1.2500000000000001E-2</v>
      </c>
      <c r="AA8" t="s">
        <v>425</v>
      </c>
      <c r="AC8" t="s">
        <v>292</v>
      </c>
      <c r="AD8" t="s">
        <v>272</v>
      </c>
      <c r="AE8" t="s">
        <v>272</v>
      </c>
      <c r="AF8">
        <v>0</v>
      </c>
      <c r="AG8" t="s">
        <v>397</v>
      </c>
      <c r="AH8" t="s">
        <v>272</v>
      </c>
      <c r="AI8" t="s">
        <v>272</v>
      </c>
      <c r="AJ8">
        <v>0</v>
      </c>
      <c r="AK8" t="s">
        <v>408</v>
      </c>
      <c r="AM8" t="s">
        <v>408</v>
      </c>
      <c r="AN8">
        <v>0.25333333333333335</v>
      </c>
      <c r="AO8" t="s">
        <v>400</v>
      </c>
    </row>
    <row r="9" spans="1:41" x14ac:dyDescent="0.35">
      <c r="A9" t="s">
        <v>86</v>
      </c>
      <c r="B9" t="s">
        <v>31</v>
      </c>
      <c r="C9">
        <v>1</v>
      </c>
      <c r="D9">
        <v>4</v>
      </c>
      <c r="E9">
        <v>38</v>
      </c>
      <c r="F9">
        <v>14</v>
      </c>
      <c r="G9">
        <v>84.699999999999989</v>
      </c>
      <c r="H9" t="s">
        <v>401</v>
      </c>
      <c r="I9" t="s">
        <v>426</v>
      </c>
      <c r="J9">
        <v>50</v>
      </c>
      <c r="K9" t="s">
        <v>396</v>
      </c>
      <c r="L9" t="s">
        <v>427</v>
      </c>
      <c r="M9">
        <v>3</v>
      </c>
      <c r="N9">
        <v>3</v>
      </c>
      <c r="O9">
        <v>0</v>
      </c>
      <c r="P9">
        <v>3</v>
      </c>
      <c r="Q9" t="s">
        <v>421</v>
      </c>
      <c r="R9">
        <v>6</v>
      </c>
      <c r="S9">
        <v>6</v>
      </c>
      <c r="T9">
        <v>0</v>
      </c>
      <c r="U9">
        <v>6</v>
      </c>
      <c r="V9" t="s">
        <v>422</v>
      </c>
      <c r="W9" t="s">
        <v>403</v>
      </c>
      <c r="X9" t="s">
        <v>272</v>
      </c>
      <c r="Y9" t="s">
        <v>428</v>
      </c>
      <c r="Z9">
        <v>0.17499999999999999</v>
      </c>
      <c r="AA9" t="s">
        <v>429</v>
      </c>
      <c r="AC9" t="s">
        <v>292</v>
      </c>
      <c r="AD9" t="s">
        <v>272</v>
      </c>
      <c r="AE9" t="s">
        <v>421</v>
      </c>
      <c r="AF9">
        <v>0</v>
      </c>
      <c r="AG9" t="s">
        <v>397</v>
      </c>
      <c r="AH9" t="s">
        <v>272</v>
      </c>
      <c r="AI9" t="s">
        <v>398</v>
      </c>
      <c r="AJ9">
        <v>0</v>
      </c>
      <c r="AK9" t="s">
        <v>408</v>
      </c>
      <c r="AM9" t="s">
        <v>430</v>
      </c>
      <c r="AN9">
        <v>0.49333333333333335</v>
      </c>
      <c r="AO9" t="s">
        <v>400</v>
      </c>
    </row>
    <row r="10" spans="1:41" x14ac:dyDescent="0.35">
      <c r="A10" t="s">
        <v>92</v>
      </c>
      <c r="B10" t="s">
        <v>29</v>
      </c>
      <c r="C10">
        <v>2</v>
      </c>
      <c r="D10">
        <v>2</v>
      </c>
      <c r="E10">
        <v>4</v>
      </c>
      <c r="F10">
        <v>3</v>
      </c>
      <c r="G10">
        <v>6.4</v>
      </c>
      <c r="H10" t="s">
        <v>394</v>
      </c>
      <c r="I10" t="s">
        <v>416</v>
      </c>
      <c r="J10">
        <v>60</v>
      </c>
      <c r="K10" t="s">
        <v>396</v>
      </c>
      <c r="L10" t="s">
        <v>431</v>
      </c>
      <c r="M10">
        <v>0</v>
      </c>
      <c r="N10">
        <v>1</v>
      </c>
      <c r="O10">
        <v>0</v>
      </c>
      <c r="P10">
        <v>3</v>
      </c>
      <c r="Q10" t="s">
        <v>421</v>
      </c>
      <c r="R10">
        <v>0</v>
      </c>
      <c r="S10">
        <v>2</v>
      </c>
      <c r="T10">
        <v>0</v>
      </c>
      <c r="U10">
        <v>6</v>
      </c>
      <c r="V10" t="s">
        <v>422</v>
      </c>
      <c r="W10" t="s">
        <v>399</v>
      </c>
      <c r="X10" t="s">
        <v>272</v>
      </c>
      <c r="Y10" t="s">
        <v>432</v>
      </c>
      <c r="Z10">
        <v>3.7499999999999999E-2</v>
      </c>
      <c r="AA10" t="s">
        <v>433</v>
      </c>
      <c r="AC10" t="s">
        <v>292</v>
      </c>
      <c r="AD10" t="s">
        <v>272</v>
      </c>
      <c r="AE10" t="s">
        <v>272</v>
      </c>
      <c r="AF10">
        <v>0</v>
      </c>
      <c r="AG10" t="s">
        <v>397</v>
      </c>
      <c r="AH10" t="s">
        <v>272</v>
      </c>
      <c r="AI10" t="s">
        <v>272</v>
      </c>
      <c r="AJ10">
        <v>0</v>
      </c>
      <c r="AK10" t="s">
        <v>408</v>
      </c>
      <c r="AM10" t="s">
        <v>408</v>
      </c>
      <c r="AN10">
        <v>0.28000000000000003</v>
      </c>
      <c r="AO10" t="s">
        <v>400</v>
      </c>
    </row>
    <row r="11" spans="1:41" x14ac:dyDescent="0.35">
      <c r="A11" t="s">
        <v>92</v>
      </c>
      <c r="B11" t="s">
        <v>29</v>
      </c>
      <c r="C11">
        <v>1</v>
      </c>
      <c r="D11">
        <v>3</v>
      </c>
      <c r="E11">
        <v>5</v>
      </c>
      <c r="F11">
        <v>5</v>
      </c>
      <c r="G11">
        <v>9.2999999999999989</v>
      </c>
      <c r="H11" t="s">
        <v>394</v>
      </c>
      <c r="I11" t="s">
        <v>416</v>
      </c>
      <c r="J11">
        <v>60</v>
      </c>
      <c r="K11" t="s">
        <v>396</v>
      </c>
      <c r="L11" t="s">
        <v>434</v>
      </c>
      <c r="M11">
        <v>0</v>
      </c>
      <c r="N11">
        <v>1</v>
      </c>
      <c r="O11">
        <v>0</v>
      </c>
      <c r="P11">
        <v>3</v>
      </c>
      <c r="Q11" t="s">
        <v>421</v>
      </c>
      <c r="R11">
        <v>0</v>
      </c>
      <c r="S11">
        <v>2</v>
      </c>
      <c r="T11">
        <v>0</v>
      </c>
      <c r="U11">
        <v>6</v>
      </c>
      <c r="V11" t="s">
        <v>422</v>
      </c>
      <c r="W11" t="s">
        <v>399</v>
      </c>
      <c r="X11" t="s">
        <v>435</v>
      </c>
      <c r="Y11" t="s">
        <v>436</v>
      </c>
      <c r="Z11">
        <v>6.25E-2</v>
      </c>
      <c r="AA11" t="s">
        <v>437</v>
      </c>
      <c r="AC11" t="s">
        <v>292</v>
      </c>
      <c r="AD11" t="s">
        <v>272</v>
      </c>
      <c r="AE11" t="s">
        <v>272</v>
      </c>
      <c r="AF11">
        <v>0</v>
      </c>
      <c r="AG11" t="s">
        <v>397</v>
      </c>
      <c r="AH11" t="s">
        <v>272</v>
      </c>
      <c r="AI11" t="s">
        <v>272</v>
      </c>
      <c r="AJ11">
        <v>0</v>
      </c>
      <c r="AK11" t="s">
        <v>408</v>
      </c>
      <c r="AM11" t="s">
        <v>408</v>
      </c>
      <c r="AN11">
        <v>0.28000000000000003</v>
      </c>
      <c r="AO11" t="s">
        <v>400</v>
      </c>
    </row>
    <row r="12" spans="1:41" x14ac:dyDescent="0.35">
      <c r="A12" t="s">
        <v>98</v>
      </c>
      <c r="B12" t="s">
        <v>29</v>
      </c>
      <c r="C12">
        <v>3</v>
      </c>
      <c r="D12">
        <v>2</v>
      </c>
      <c r="E12">
        <v>7</v>
      </c>
      <c r="F12">
        <v>7</v>
      </c>
      <c r="G12">
        <v>30.900000000000002</v>
      </c>
      <c r="H12" t="s">
        <v>401</v>
      </c>
      <c r="I12" t="s">
        <v>426</v>
      </c>
      <c r="J12">
        <v>60</v>
      </c>
      <c r="K12" t="s">
        <v>396</v>
      </c>
      <c r="L12" t="s">
        <v>272</v>
      </c>
      <c r="M12">
        <v>3</v>
      </c>
      <c r="N12">
        <v>3</v>
      </c>
      <c r="O12">
        <v>0</v>
      </c>
      <c r="P12">
        <v>3</v>
      </c>
      <c r="Q12" t="s">
        <v>397</v>
      </c>
      <c r="R12">
        <v>6</v>
      </c>
      <c r="S12">
        <v>6</v>
      </c>
      <c r="T12">
        <v>0</v>
      </c>
      <c r="U12">
        <v>6</v>
      </c>
      <c r="V12" t="s">
        <v>398</v>
      </c>
      <c r="W12" t="s">
        <v>438</v>
      </c>
      <c r="X12" t="s">
        <v>439</v>
      </c>
      <c r="Y12" t="s">
        <v>440</v>
      </c>
      <c r="Z12">
        <v>8.7499999999999994E-2</v>
      </c>
      <c r="AA12" t="s">
        <v>441</v>
      </c>
      <c r="AC12" t="s">
        <v>292</v>
      </c>
      <c r="AD12" t="s">
        <v>407</v>
      </c>
      <c r="AE12" t="s">
        <v>272</v>
      </c>
      <c r="AF12">
        <v>0</v>
      </c>
      <c r="AG12" t="s">
        <v>397</v>
      </c>
      <c r="AH12" t="s">
        <v>397</v>
      </c>
      <c r="AI12" t="s">
        <v>272</v>
      </c>
      <c r="AJ12">
        <v>0</v>
      </c>
      <c r="AK12" t="s">
        <v>408</v>
      </c>
      <c r="AM12" t="s">
        <v>399</v>
      </c>
      <c r="AN12">
        <v>0.48</v>
      </c>
      <c r="AO12" t="s">
        <v>400</v>
      </c>
    </row>
    <row r="13" spans="1:41" x14ac:dyDescent="0.35">
      <c r="A13" t="s">
        <v>98</v>
      </c>
      <c r="B13" t="s">
        <v>29</v>
      </c>
      <c r="C13">
        <v>2</v>
      </c>
      <c r="D13">
        <v>2</v>
      </c>
      <c r="E13">
        <v>0</v>
      </c>
      <c r="F13">
        <v>0</v>
      </c>
      <c r="G13">
        <v>0</v>
      </c>
      <c r="H13" t="s">
        <v>394</v>
      </c>
      <c r="I13" t="s">
        <v>416</v>
      </c>
      <c r="J13">
        <v>0</v>
      </c>
      <c r="K13" t="s">
        <v>396</v>
      </c>
      <c r="L13" t="s">
        <v>272</v>
      </c>
      <c r="M13">
        <v>0</v>
      </c>
      <c r="N13">
        <v>1</v>
      </c>
      <c r="O13">
        <v>3</v>
      </c>
      <c r="P13">
        <v>3</v>
      </c>
      <c r="Q13" t="s">
        <v>397</v>
      </c>
      <c r="R13">
        <v>0</v>
      </c>
      <c r="S13">
        <v>2</v>
      </c>
      <c r="T13">
        <v>6</v>
      </c>
      <c r="U13">
        <v>6</v>
      </c>
      <c r="V13" t="s">
        <v>398</v>
      </c>
      <c r="W13" t="s">
        <v>442</v>
      </c>
      <c r="X13" t="s">
        <v>272</v>
      </c>
      <c r="Y13" t="s">
        <v>272</v>
      </c>
      <c r="Z13">
        <v>0</v>
      </c>
      <c r="AA13" t="s">
        <v>272</v>
      </c>
      <c r="AC13" t="s">
        <v>292</v>
      </c>
      <c r="AD13" t="s">
        <v>272</v>
      </c>
      <c r="AE13" t="s">
        <v>272</v>
      </c>
      <c r="AF13">
        <v>0</v>
      </c>
      <c r="AG13" t="s">
        <v>272</v>
      </c>
      <c r="AH13" t="s">
        <v>272</v>
      </c>
      <c r="AI13" t="s">
        <v>272</v>
      </c>
      <c r="AJ13">
        <v>0</v>
      </c>
      <c r="AK13" t="s">
        <v>272</v>
      </c>
      <c r="AM13" t="s">
        <v>272</v>
      </c>
      <c r="AN13">
        <v>0.26666666666666666</v>
      </c>
      <c r="AO13" t="s">
        <v>400</v>
      </c>
    </row>
    <row r="14" spans="1:41" x14ac:dyDescent="0.35">
      <c r="A14" t="s">
        <v>98</v>
      </c>
      <c r="B14" t="s">
        <v>31</v>
      </c>
      <c r="C14">
        <v>1</v>
      </c>
      <c r="D14">
        <v>6</v>
      </c>
      <c r="E14">
        <v>0</v>
      </c>
      <c r="F14">
        <v>0</v>
      </c>
      <c r="G14">
        <v>0</v>
      </c>
      <c r="H14" t="s">
        <v>377</v>
      </c>
      <c r="I14" t="s">
        <v>426</v>
      </c>
      <c r="J14">
        <v>20</v>
      </c>
      <c r="K14" t="s">
        <v>396</v>
      </c>
      <c r="L14" t="s">
        <v>272</v>
      </c>
      <c r="M14">
        <v>3</v>
      </c>
      <c r="N14">
        <v>3</v>
      </c>
      <c r="O14">
        <v>2</v>
      </c>
      <c r="P14">
        <v>3</v>
      </c>
      <c r="Q14" t="s">
        <v>397</v>
      </c>
      <c r="R14">
        <v>6</v>
      </c>
      <c r="S14">
        <v>6</v>
      </c>
      <c r="T14">
        <v>4</v>
      </c>
      <c r="U14">
        <v>6</v>
      </c>
      <c r="V14" t="s">
        <v>398</v>
      </c>
      <c r="W14" t="s">
        <v>443</v>
      </c>
      <c r="X14" t="s">
        <v>272</v>
      </c>
      <c r="Y14" t="s">
        <v>272</v>
      </c>
      <c r="Z14">
        <v>0</v>
      </c>
      <c r="AA14" t="s">
        <v>272</v>
      </c>
      <c r="AC14" t="s">
        <v>292</v>
      </c>
      <c r="AD14" t="s">
        <v>272</v>
      </c>
      <c r="AE14" t="s">
        <v>272</v>
      </c>
      <c r="AF14">
        <v>0</v>
      </c>
      <c r="AG14" t="s">
        <v>272</v>
      </c>
      <c r="AH14" t="s">
        <v>272</v>
      </c>
      <c r="AI14" t="s">
        <v>272</v>
      </c>
      <c r="AJ14">
        <v>0</v>
      </c>
      <c r="AK14" t="s">
        <v>272</v>
      </c>
      <c r="AM14" t="s">
        <v>272</v>
      </c>
      <c r="AN14">
        <v>0.37333333333333335</v>
      </c>
      <c r="AO14" t="s">
        <v>400</v>
      </c>
    </row>
    <row r="15" spans="1:41" x14ac:dyDescent="0.35">
      <c r="A15" t="s">
        <v>98</v>
      </c>
      <c r="B15" t="s">
        <v>29</v>
      </c>
      <c r="C15">
        <v>1</v>
      </c>
      <c r="D15">
        <v>2</v>
      </c>
      <c r="E15">
        <v>2</v>
      </c>
      <c r="F15">
        <v>2</v>
      </c>
      <c r="G15">
        <v>1.6</v>
      </c>
      <c r="H15" t="s">
        <v>394</v>
      </c>
      <c r="I15" t="s">
        <v>395</v>
      </c>
      <c r="J15">
        <v>0</v>
      </c>
      <c r="K15" t="s">
        <v>396</v>
      </c>
      <c r="L15" t="s">
        <v>444</v>
      </c>
      <c r="M15">
        <v>0</v>
      </c>
      <c r="N15">
        <v>0</v>
      </c>
      <c r="O15">
        <v>3</v>
      </c>
      <c r="P15">
        <v>3</v>
      </c>
      <c r="Q15" t="s">
        <v>421</v>
      </c>
      <c r="R15">
        <v>0</v>
      </c>
      <c r="S15">
        <v>0</v>
      </c>
      <c r="T15">
        <v>6</v>
      </c>
      <c r="U15">
        <v>6</v>
      </c>
      <c r="V15" t="s">
        <v>422</v>
      </c>
      <c r="W15" t="s">
        <v>414</v>
      </c>
      <c r="X15" t="s">
        <v>272</v>
      </c>
      <c r="Y15" t="s">
        <v>409</v>
      </c>
      <c r="Z15">
        <v>2.5000000000000001E-2</v>
      </c>
      <c r="AA15" t="s">
        <v>445</v>
      </c>
      <c r="AC15" t="s">
        <v>292</v>
      </c>
      <c r="AD15" t="s">
        <v>272</v>
      </c>
      <c r="AE15" t="s">
        <v>272</v>
      </c>
      <c r="AF15">
        <v>0</v>
      </c>
      <c r="AG15" t="s">
        <v>397</v>
      </c>
      <c r="AH15" t="s">
        <v>272</v>
      </c>
      <c r="AI15" t="s">
        <v>272</v>
      </c>
      <c r="AJ15">
        <v>0</v>
      </c>
      <c r="AK15" t="s">
        <v>408</v>
      </c>
      <c r="AM15" t="s">
        <v>408</v>
      </c>
      <c r="AN15">
        <v>0.33333333333333331</v>
      </c>
      <c r="AO15" t="s">
        <v>400</v>
      </c>
    </row>
    <row r="16" spans="1:41" x14ac:dyDescent="0.35">
      <c r="A16" t="s">
        <v>98</v>
      </c>
      <c r="B16" t="s">
        <v>31</v>
      </c>
      <c r="C16">
        <v>2</v>
      </c>
      <c r="D16">
        <v>2</v>
      </c>
      <c r="E16">
        <v>22</v>
      </c>
      <c r="F16">
        <v>10</v>
      </c>
      <c r="G16">
        <v>79.700000000000017</v>
      </c>
      <c r="H16" t="s">
        <v>401</v>
      </c>
      <c r="I16" t="s">
        <v>426</v>
      </c>
      <c r="J16">
        <v>20</v>
      </c>
      <c r="K16" t="s">
        <v>396</v>
      </c>
      <c r="L16" t="s">
        <v>272</v>
      </c>
      <c r="M16">
        <v>3</v>
      </c>
      <c r="N16">
        <v>3</v>
      </c>
      <c r="O16">
        <v>2</v>
      </c>
      <c r="P16">
        <v>3</v>
      </c>
      <c r="Q16" t="s">
        <v>397</v>
      </c>
      <c r="R16">
        <v>6</v>
      </c>
      <c r="S16">
        <v>6</v>
      </c>
      <c r="T16">
        <v>4</v>
      </c>
      <c r="U16">
        <v>6</v>
      </c>
      <c r="V16" t="s">
        <v>398</v>
      </c>
      <c r="W16" t="s">
        <v>443</v>
      </c>
      <c r="X16" t="s">
        <v>446</v>
      </c>
      <c r="Y16" t="s">
        <v>447</v>
      </c>
      <c r="Z16">
        <v>0.125</v>
      </c>
      <c r="AA16" t="s">
        <v>448</v>
      </c>
      <c r="AC16" t="s">
        <v>292</v>
      </c>
      <c r="AD16" t="s">
        <v>407</v>
      </c>
      <c r="AE16" t="s">
        <v>421</v>
      </c>
      <c r="AF16">
        <v>0</v>
      </c>
      <c r="AG16" t="s">
        <v>397</v>
      </c>
      <c r="AH16" t="s">
        <v>397</v>
      </c>
      <c r="AI16" t="s">
        <v>398</v>
      </c>
      <c r="AJ16">
        <v>0</v>
      </c>
      <c r="AK16" t="s">
        <v>408</v>
      </c>
      <c r="AM16" t="s">
        <v>413</v>
      </c>
      <c r="AN16">
        <v>0.61333333333333329</v>
      </c>
      <c r="AO16" t="s">
        <v>449</v>
      </c>
    </row>
    <row r="17" spans="1:41" x14ac:dyDescent="0.35">
      <c r="A17" t="s">
        <v>22</v>
      </c>
      <c r="B17" t="s">
        <v>31</v>
      </c>
      <c r="C17">
        <v>1</v>
      </c>
      <c r="D17">
        <v>2</v>
      </c>
      <c r="E17">
        <v>0</v>
      </c>
      <c r="F17">
        <v>0</v>
      </c>
      <c r="G17">
        <v>0</v>
      </c>
      <c r="H17" t="s">
        <v>401</v>
      </c>
      <c r="I17" t="s">
        <v>426</v>
      </c>
      <c r="J17">
        <v>50</v>
      </c>
      <c r="K17" t="s">
        <v>396</v>
      </c>
      <c r="L17" t="s">
        <v>272</v>
      </c>
      <c r="M17">
        <v>3</v>
      </c>
      <c r="N17">
        <v>3</v>
      </c>
      <c r="O17">
        <v>0</v>
      </c>
      <c r="P17">
        <v>3</v>
      </c>
      <c r="Q17" t="s">
        <v>397</v>
      </c>
      <c r="R17">
        <v>6</v>
      </c>
      <c r="S17">
        <v>6</v>
      </c>
      <c r="T17">
        <v>0</v>
      </c>
      <c r="U17">
        <v>6</v>
      </c>
      <c r="V17" t="s">
        <v>398</v>
      </c>
      <c r="W17" t="s">
        <v>438</v>
      </c>
      <c r="X17" t="s">
        <v>272</v>
      </c>
      <c r="Y17" t="s">
        <v>272</v>
      </c>
      <c r="Z17">
        <v>0</v>
      </c>
      <c r="AA17" t="s">
        <v>272</v>
      </c>
      <c r="AC17" t="s">
        <v>292</v>
      </c>
      <c r="AD17" t="s">
        <v>272</v>
      </c>
      <c r="AE17" t="s">
        <v>272</v>
      </c>
      <c r="AF17">
        <v>0</v>
      </c>
      <c r="AG17" t="s">
        <v>272</v>
      </c>
      <c r="AH17" t="s">
        <v>272</v>
      </c>
      <c r="AI17" t="s">
        <v>272</v>
      </c>
      <c r="AJ17">
        <v>0</v>
      </c>
      <c r="AK17" t="s">
        <v>272</v>
      </c>
      <c r="AM17" t="s">
        <v>272</v>
      </c>
      <c r="AN17">
        <v>0.32</v>
      </c>
      <c r="AO17" t="s">
        <v>400</v>
      </c>
    </row>
    <row r="18" spans="1:41" x14ac:dyDescent="0.35">
      <c r="A18" t="s">
        <v>106</v>
      </c>
      <c r="B18" t="s">
        <v>29</v>
      </c>
      <c r="C18">
        <v>1</v>
      </c>
      <c r="D18">
        <v>3</v>
      </c>
      <c r="E18">
        <v>0</v>
      </c>
      <c r="F18">
        <v>0</v>
      </c>
      <c r="G18">
        <v>0</v>
      </c>
      <c r="H18" t="s">
        <v>411</v>
      </c>
      <c r="I18" t="s">
        <v>426</v>
      </c>
      <c r="J18">
        <v>60</v>
      </c>
      <c r="K18" t="s">
        <v>396</v>
      </c>
      <c r="L18" t="s">
        <v>272</v>
      </c>
      <c r="M18">
        <v>1</v>
      </c>
      <c r="N18">
        <v>3</v>
      </c>
      <c r="O18">
        <v>0</v>
      </c>
      <c r="P18">
        <v>3</v>
      </c>
      <c r="Q18" t="s">
        <v>397</v>
      </c>
      <c r="R18">
        <v>2</v>
      </c>
      <c r="S18">
        <v>6</v>
      </c>
      <c r="T18">
        <v>0</v>
      </c>
      <c r="U18">
        <v>6</v>
      </c>
      <c r="V18" t="s">
        <v>398</v>
      </c>
      <c r="W18" t="s">
        <v>442</v>
      </c>
      <c r="X18" t="s">
        <v>272</v>
      </c>
      <c r="Y18" t="s">
        <v>272</v>
      </c>
      <c r="Z18">
        <v>0</v>
      </c>
      <c r="AA18" t="s">
        <v>272</v>
      </c>
      <c r="AC18" t="s">
        <v>292</v>
      </c>
      <c r="AD18" t="s">
        <v>272</v>
      </c>
      <c r="AE18" t="s">
        <v>272</v>
      </c>
      <c r="AF18">
        <v>0</v>
      </c>
      <c r="AG18" t="s">
        <v>272</v>
      </c>
      <c r="AH18" t="s">
        <v>272</v>
      </c>
      <c r="AI18" t="s">
        <v>272</v>
      </c>
      <c r="AJ18">
        <v>0</v>
      </c>
      <c r="AK18" t="s">
        <v>272</v>
      </c>
      <c r="AM18" t="s">
        <v>272</v>
      </c>
      <c r="AN18">
        <v>0.26666666666666666</v>
      </c>
      <c r="AO18" t="s">
        <v>400</v>
      </c>
    </row>
    <row r="19" spans="1:41" x14ac:dyDescent="0.35">
      <c r="A19" t="s">
        <v>108</v>
      </c>
      <c r="B19" t="s">
        <v>29</v>
      </c>
      <c r="C19">
        <v>1</v>
      </c>
      <c r="D19">
        <v>2</v>
      </c>
      <c r="E19">
        <v>0</v>
      </c>
      <c r="F19">
        <v>0</v>
      </c>
      <c r="G19">
        <v>0</v>
      </c>
      <c r="H19" t="s">
        <v>394</v>
      </c>
      <c r="I19" t="s">
        <v>416</v>
      </c>
      <c r="J19">
        <v>80</v>
      </c>
      <c r="K19" t="s">
        <v>396</v>
      </c>
      <c r="L19" t="s">
        <v>272</v>
      </c>
      <c r="M19">
        <v>0</v>
      </c>
      <c r="N19">
        <v>1</v>
      </c>
      <c r="O19">
        <v>0</v>
      </c>
      <c r="P19">
        <v>3</v>
      </c>
      <c r="Q19" t="s">
        <v>397</v>
      </c>
      <c r="R19">
        <v>0</v>
      </c>
      <c r="S19">
        <v>2</v>
      </c>
      <c r="T19">
        <v>0</v>
      </c>
      <c r="U19">
        <v>6</v>
      </c>
      <c r="V19" t="s">
        <v>398</v>
      </c>
      <c r="W19" t="s">
        <v>417</v>
      </c>
      <c r="X19" t="s">
        <v>272</v>
      </c>
      <c r="Y19" t="s">
        <v>272</v>
      </c>
      <c r="Z19">
        <v>0</v>
      </c>
      <c r="AA19" t="s">
        <v>272</v>
      </c>
      <c r="AC19" t="s">
        <v>292</v>
      </c>
      <c r="AD19" t="s">
        <v>272</v>
      </c>
      <c r="AE19" t="s">
        <v>272</v>
      </c>
      <c r="AF19">
        <v>0</v>
      </c>
      <c r="AG19" t="s">
        <v>272</v>
      </c>
      <c r="AH19" t="s">
        <v>272</v>
      </c>
      <c r="AI19" t="s">
        <v>272</v>
      </c>
      <c r="AJ19">
        <v>0</v>
      </c>
      <c r="AK19" t="s">
        <v>272</v>
      </c>
      <c r="AM19" t="s">
        <v>272</v>
      </c>
      <c r="AN19">
        <v>0.18666666666666668</v>
      </c>
      <c r="AO19" t="s">
        <v>400</v>
      </c>
    </row>
    <row r="20" spans="1:41" x14ac:dyDescent="0.35">
      <c r="A20" t="s">
        <v>108</v>
      </c>
      <c r="B20" t="s">
        <v>31</v>
      </c>
      <c r="C20">
        <v>1</v>
      </c>
      <c r="D20">
        <v>2</v>
      </c>
      <c r="E20">
        <v>18</v>
      </c>
      <c r="F20">
        <v>5</v>
      </c>
      <c r="G20">
        <v>87.600000000000009</v>
      </c>
      <c r="H20" t="s">
        <v>450</v>
      </c>
      <c r="I20" t="s">
        <v>426</v>
      </c>
      <c r="J20">
        <v>40</v>
      </c>
      <c r="K20" t="s">
        <v>396</v>
      </c>
      <c r="L20" t="s">
        <v>272</v>
      </c>
      <c r="M20">
        <v>2</v>
      </c>
      <c r="N20">
        <v>3</v>
      </c>
      <c r="O20">
        <v>1</v>
      </c>
      <c r="P20">
        <v>3</v>
      </c>
      <c r="Q20" t="s">
        <v>397</v>
      </c>
      <c r="R20">
        <v>4</v>
      </c>
      <c r="S20">
        <v>6</v>
      </c>
      <c r="T20">
        <v>2</v>
      </c>
      <c r="U20">
        <v>6</v>
      </c>
      <c r="V20" t="s">
        <v>398</v>
      </c>
      <c r="W20" t="s">
        <v>438</v>
      </c>
      <c r="X20" t="s">
        <v>451</v>
      </c>
      <c r="Y20" t="s">
        <v>452</v>
      </c>
      <c r="Z20">
        <v>6.25E-2</v>
      </c>
      <c r="AA20" t="s">
        <v>453</v>
      </c>
      <c r="AC20" t="s">
        <v>292</v>
      </c>
      <c r="AD20" t="s">
        <v>421</v>
      </c>
      <c r="AE20" t="s">
        <v>421</v>
      </c>
      <c r="AF20">
        <v>0</v>
      </c>
      <c r="AG20" t="s">
        <v>397</v>
      </c>
      <c r="AH20" t="s">
        <v>398</v>
      </c>
      <c r="AI20" t="s">
        <v>398</v>
      </c>
      <c r="AJ20">
        <v>0</v>
      </c>
      <c r="AK20" t="s">
        <v>408</v>
      </c>
      <c r="AM20" t="s">
        <v>454</v>
      </c>
      <c r="AN20">
        <v>0.6</v>
      </c>
      <c r="AO20" t="s">
        <v>449</v>
      </c>
    </row>
    <row r="21" spans="1:41" x14ac:dyDescent="0.35">
      <c r="A21" t="s">
        <v>110</v>
      </c>
      <c r="B21" t="s">
        <v>31</v>
      </c>
      <c r="C21">
        <v>2</v>
      </c>
      <c r="D21">
        <v>2</v>
      </c>
      <c r="E21">
        <v>12</v>
      </c>
      <c r="F21">
        <v>7</v>
      </c>
      <c r="G21">
        <v>23.700000000000003</v>
      </c>
      <c r="H21" t="s">
        <v>401</v>
      </c>
      <c r="I21" t="s">
        <v>416</v>
      </c>
      <c r="J21">
        <v>60</v>
      </c>
      <c r="K21" t="s">
        <v>396</v>
      </c>
      <c r="L21" t="s">
        <v>272</v>
      </c>
      <c r="M21">
        <v>3</v>
      </c>
      <c r="N21">
        <v>1</v>
      </c>
      <c r="O21">
        <v>0</v>
      </c>
      <c r="P21">
        <v>3</v>
      </c>
      <c r="Q21" t="s">
        <v>397</v>
      </c>
      <c r="R21">
        <v>6</v>
      </c>
      <c r="S21">
        <v>2</v>
      </c>
      <c r="T21">
        <v>0</v>
      </c>
      <c r="U21">
        <v>6</v>
      </c>
      <c r="V21" t="s">
        <v>398</v>
      </c>
      <c r="W21" t="s">
        <v>442</v>
      </c>
      <c r="X21" t="s">
        <v>272</v>
      </c>
      <c r="Y21" t="s">
        <v>455</v>
      </c>
      <c r="Z21">
        <v>8.7499999999999994E-2</v>
      </c>
      <c r="AA21" t="s">
        <v>456</v>
      </c>
      <c r="AC21" t="s">
        <v>292</v>
      </c>
      <c r="AD21" t="s">
        <v>272</v>
      </c>
      <c r="AE21" t="s">
        <v>407</v>
      </c>
      <c r="AF21">
        <v>0</v>
      </c>
      <c r="AG21" t="s">
        <v>397</v>
      </c>
      <c r="AH21" t="s">
        <v>272</v>
      </c>
      <c r="AI21" t="s">
        <v>397</v>
      </c>
      <c r="AJ21">
        <v>0</v>
      </c>
      <c r="AK21" t="s">
        <v>408</v>
      </c>
      <c r="AM21" t="s">
        <v>399</v>
      </c>
      <c r="AN21">
        <v>0.42666666666666669</v>
      </c>
      <c r="AO21" t="s">
        <v>400</v>
      </c>
    </row>
    <row r="22" spans="1:41" x14ac:dyDescent="0.35">
      <c r="A22" t="s">
        <v>110</v>
      </c>
      <c r="B22" t="s">
        <v>29</v>
      </c>
      <c r="C22">
        <v>1</v>
      </c>
      <c r="D22">
        <v>3</v>
      </c>
      <c r="E22">
        <v>2</v>
      </c>
      <c r="F22">
        <v>2</v>
      </c>
      <c r="G22">
        <v>10.6</v>
      </c>
      <c r="H22" t="s">
        <v>450</v>
      </c>
      <c r="I22" t="s">
        <v>426</v>
      </c>
      <c r="J22">
        <v>20</v>
      </c>
      <c r="K22" t="s">
        <v>396</v>
      </c>
      <c r="L22" t="s">
        <v>272</v>
      </c>
      <c r="M22">
        <v>2</v>
      </c>
      <c r="N22">
        <v>3</v>
      </c>
      <c r="O22">
        <v>2</v>
      </c>
      <c r="P22">
        <v>3</v>
      </c>
      <c r="Q22" t="s">
        <v>397</v>
      </c>
      <c r="R22">
        <v>4</v>
      </c>
      <c r="S22">
        <v>6</v>
      </c>
      <c r="T22">
        <v>4</v>
      </c>
      <c r="U22">
        <v>6</v>
      </c>
      <c r="V22" t="s">
        <v>398</v>
      </c>
      <c r="W22" t="s">
        <v>457</v>
      </c>
      <c r="X22" t="s">
        <v>458</v>
      </c>
      <c r="Y22" t="s">
        <v>459</v>
      </c>
      <c r="Z22">
        <v>2.5000000000000001E-2</v>
      </c>
      <c r="AA22" t="s">
        <v>460</v>
      </c>
      <c r="AC22" t="s">
        <v>292</v>
      </c>
      <c r="AD22" t="s">
        <v>272</v>
      </c>
      <c r="AE22" t="s">
        <v>272</v>
      </c>
      <c r="AF22">
        <v>0</v>
      </c>
      <c r="AG22" t="s">
        <v>397</v>
      </c>
      <c r="AH22" t="s">
        <v>272</v>
      </c>
      <c r="AI22" t="s">
        <v>272</v>
      </c>
      <c r="AJ22">
        <v>0</v>
      </c>
      <c r="AK22" t="s">
        <v>408</v>
      </c>
      <c r="AM22" t="s">
        <v>408</v>
      </c>
      <c r="AN22">
        <v>0.46666666666666662</v>
      </c>
      <c r="AO22" t="s">
        <v>400</v>
      </c>
    </row>
    <row r="23" spans="1:41" x14ac:dyDescent="0.35">
      <c r="A23" t="s">
        <v>110</v>
      </c>
      <c r="B23" t="s">
        <v>29</v>
      </c>
      <c r="C23">
        <v>2</v>
      </c>
      <c r="D23">
        <v>2</v>
      </c>
      <c r="E23">
        <v>0</v>
      </c>
      <c r="F23">
        <v>0</v>
      </c>
      <c r="G23">
        <v>0</v>
      </c>
      <c r="H23" t="s">
        <v>411</v>
      </c>
      <c r="I23" t="s">
        <v>416</v>
      </c>
      <c r="J23">
        <v>60</v>
      </c>
      <c r="K23" t="s">
        <v>396</v>
      </c>
      <c r="L23" t="s">
        <v>272</v>
      </c>
      <c r="M23">
        <v>1</v>
      </c>
      <c r="N23">
        <v>1</v>
      </c>
      <c r="O23">
        <v>0</v>
      </c>
      <c r="P23">
        <v>3</v>
      </c>
      <c r="Q23" t="s">
        <v>397</v>
      </c>
      <c r="R23">
        <v>2</v>
      </c>
      <c r="S23">
        <v>2</v>
      </c>
      <c r="T23">
        <v>0</v>
      </c>
      <c r="U23">
        <v>6</v>
      </c>
      <c r="V23" t="s">
        <v>398</v>
      </c>
      <c r="W23" t="s">
        <v>414</v>
      </c>
      <c r="X23" t="s">
        <v>272</v>
      </c>
      <c r="Y23" t="s">
        <v>272</v>
      </c>
      <c r="Z23">
        <v>0</v>
      </c>
      <c r="AA23" t="s">
        <v>272</v>
      </c>
      <c r="AC23" t="s">
        <v>292</v>
      </c>
      <c r="AD23" t="s">
        <v>272</v>
      </c>
      <c r="AE23" t="s">
        <v>272</v>
      </c>
      <c r="AF23">
        <v>0</v>
      </c>
      <c r="AG23" t="s">
        <v>272</v>
      </c>
      <c r="AH23" t="s">
        <v>272</v>
      </c>
      <c r="AI23" t="s">
        <v>272</v>
      </c>
      <c r="AJ23">
        <v>0</v>
      </c>
      <c r="AK23" t="s">
        <v>272</v>
      </c>
      <c r="AM23" t="s">
        <v>272</v>
      </c>
      <c r="AN23">
        <v>0.21333333333333335</v>
      </c>
      <c r="AO23" t="s">
        <v>400</v>
      </c>
    </row>
    <row r="24" spans="1:41" x14ac:dyDescent="0.35">
      <c r="A24" t="s">
        <v>110</v>
      </c>
      <c r="B24" t="s">
        <v>29</v>
      </c>
      <c r="C24">
        <v>3</v>
      </c>
      <c r="D24">
        <v>2</v>
      </c>
      <c r="E24">
        <v>0</v>
      </c>
      <c r="F24">
        <v>0</v>
      </c>
      <c r="G24">
        <v>0</v>
      </c>
      <c r="H24" t="s">
        <v>394</v>
      </c>
      <c r="I24" t="s">
        <v>416</v>
      </c>
      <c r="J24">
        <v>60</v>
      </c>
      <c r="K24" t="s">
        <v>396</v>
      </c>
      <c r="L24" t="s">
        <v>272</v>
      </c>
      <c r="M24">
        <v>0</v>
      </c>
      <c r="N24">
        <v>1</v>
      </c>
      <c r="O24">
        <v>0</v>
      </c>
      <c r="P24">
        <v>3</v>
      </c>
      <c r="Q24" t="s">
        <v>397</v>
      </c>
      <c r="R24">
        <v>0</v>
      </c>
      <c r="S24">
        <v>2</v>
      </c>
      <c r="T24">
        <v>0</v>
      </c>
      <c r="U24">
        <v>6</v>
      </c>
      <c r="V24" t="s">
        <v>398</v>
      </c>
      <c r="W24" t="s">
        <v>417</v>
      </c>
      <c r="X24" t="s">
        <v>272</v>
      </c>
      <c r="Y24" t="s">
        <v>272</v>
      </c>
      <c r="Z24">
        <v>0</v>
      </c>
      <c r="AA24" t="s">
        <v>272</v>
      </c>
      <c r="AC24" t="s">
        <v>292</v>
      </c>
      <c r="AD24" t="s">
        <v>272</v>
      </c>
      <c r="AE24" t="s">
        <v>272</v>
      </c>
      <c r="AF24">
        <v>0</v>
      </c>
      <c r="AG24" t="s">
        <v>272</v>
      </c>
      <c r="AH24" t="s">
        <v>272</v>
      </c>
      <c r="AI24" t="s">
        <v>272</v>
      </c>
      <c r="AJ24">
        <v>0</v>
      </c>
      <c r="AK24" t="s">
        <v>272</v>
      </c>
      <c r="AM24" t="s">
        <v>272</v>
      </c>
      <c r="AN24">
        <v>0.18666666666666668</v>
      </c>
      <c r="AO24" t="s">
        <v>400</v>
      </c>
    </row>
    <row r="25" spans="1:41" x14ac:dyDescent="0.35">
      <c r="A25" t="s">
        <v>110</v>
      </c>
      <c r="B25" t="s">
        <v>29</v>
      </c>
      <c r="C25">
        <v>4</v>
      </c>
      <c r="D25">
        <v>2</v>
      </c>
      <c r="E25">
        <v>0</v>
      </c>
      <c r="F25">
        <v>0</v>
      </c>
      <c r="G25">
        <v>0</v>
      </c>
      <c r="H25" t="s">
        <v>394</v>
      </c>
      <c r="I25" t="s">
        <v>416</v>
      </c>
      <c r="J25">
        <v>60</v>
      </c>
      <c r="K25" t="s">
        <v>396</v>
      </c>
      <c r="L25" t="s">
        <v>272</v>
      </c>
      <c r="M25">
        <v>0</v>
      </c>
      <c r="N25">
        <v>1</v>
      </c>
      <c r="O25">
        <v>0</v>
      </c>
      <c r="P25">
        <v>3</v>
      </c>
      <c r="Q25" t="s">
        <v>397</v>
      </c>
      <c r="R25">
        <v>0</v>
      </c>
      <c r="S25">
        <v>2</v>
      </c>
      <c r="T25">
        <v>0</v>
      </c>
      <c r="U25">
        <v>6</v>
      </c>
      <c r="V25" t="s">
        <v>398</v>
      </c>
      <c r="W25" t="s">
        <v>417</v>
      </c>
      <c r="X25" t="s">
        <v>272</v>
      </c>
      <c r="Y25" t="s">
        <v>272</v>
      </c>
      <c r="Z25">
        <v>0</v>
      </c>
      <c r="AA25" t="s">
        <v>272</v>
      </c>
      <c r="AC25" t="s">
        <v>292</v>
      </c>
      <c r="AD25" t="s">
        <v>272</v>
      </c>
      <c r="AE25" t="s">
        <v>272</v>
      </c>
      <c r="AF25">
        <v>0</v>
      </c>
      <c r="AG25" t="s">
        <v>272</v>
      </c>
      <c r="AH25" t="s">
        <v>272</v>
      </c>
      <c r="AI25" t="s">
        <v>272</v>
      </c>
      <c r="AJ25">
        <v>0</v>
      </c>
      <c r="AK25" t="s">
        <v>272</v>
      </c>
      <c r="AM25" t="s">
        <v>272</v>
      </c>
      <c r="AN25">
        <v>0.18666666666666668</v>
      </c>
      <c r="AO25" t="s">
        <v>400</v>
      </c>
    </row>
    <row r="26" spans="1:41" x14ac:dyDescent="0.35">
      <c r="A26" t="s">
        <v>110</v>
      </c>
      <c r="B26" t="s">
        <v>31</v>
      </c>
      <c r="C26">
        <v>1</v>
      </c>
      <c r="D26">
        <v>2</v>
      </c>
      <c r="E26">
        <v>15</v>
      </c>
      <c r="F26">
        <v>5</v>
      </c>
      <c r="G26">
        <v>12.2</v>
      </c>
      <c r="H26" t="s">
        <v>411</v>
      </c>
      <c r="I26" t="s">
        <v>416</v>
      </c>
      <c r="J26">
        <v>40</v>
      </c>
      <c r="K26" t="s">
        <v>396</v>
      </c>
      <c r="L26" t="s">
        <v>461</v>
      </c>
      <c r="M26">
        <v>1</v>
      </c>
      <c r="N26">
        <v>1</v>
      </c>
      <c r="O26">
        <v>1</v>
      </c>
      <c r="P26">
        <v>3</v>
      </c>
      <c r="Q26" t="s">
        <v>421</v>
      </c>
      <c r="R26">
        <v>2</v>
      </c>
      <c r="S26">
        <v>2</v>
      </c>
      <c r="T26">
        <v>2</v>
      </c>
      <c r="U26">
        <v>6</v>
      </c>
      <c r="V26" t="s">
        <v>422</v>
      </c>
      <c r="W26" t="s">
        <v>414</v>
      </c>
      <c r="X26" t="s">
        <v>462</v>
      </c>
      <c r="Y26" t="s">
        <v>463</v>
      </c>
      <c r="Z26">
        <v>6.25E-2</v>
      </c>
      <c r="AA26" t="s">
        <v>464</v>
      </c>
      <c r="AC26" t="s">
        <v>292</v>
      </c>
      <c r="AD26" t="s">
        <v>272</v>
      </c>
      <c r="AE26" t="s">
        <v>407</v>
      </c>
      <c r="AF26">
        <v>0</v>
      </c>
      <c r="AG26" t="s">
        <v>397</v>
      </c>
      <c r="AH26" t="s">
        <v>272</v>
      </c>
      <c r="AI26" t="s">
        <v>397</v>
      </c>
      <c r="AJ26">
        <v>0</v>
      </c>
      <c r="AK26" t="s">
        <v>408</v>
      </c>
      <c r="AM26" t="s">
        <v>399</v>
      </c>
      <c r="AN26">
        <v>0.37333333333333335</v>
      </c>
      <c r="AO26" t="s">
        <v>400</v>
      </c>
    </row>
    <row r="27" spans="1:41" x14ac:dyDescent="0.35">
      <c r="A27" t="s">
        <v>110</v>
      </c>
      <c r="B27" t="s">
        <v>31</v>
      </c>
      <c r="C27">
        <v>3</v>
      </c>
      <c r="D27">
        <v>2</v>
      </c>
      <c r="E27">
        <v>0</v>
      </c>
      <c r="F27">
        <v>0</v>
      </c>
      <c r="G27">
        <v>0</v>
      </c>
      <c r="H27" t="s">
        <v>401</v>
      </c>
      <c r="I27" t="s">
        <v>426</v>
      </c>
      <c r="J27">
        <v>60</v>
      </c>
      <c r="K27" t="s">
        <v>396</v>
      </c>
      <c r="L27" t="s">
        <v>272</v>
      </c>
      <c r="M27">
        <v>3</v>
      </c>
      <c r="N27">
        <v>3</v>
      </c>
      <c r="O27">
        <v>0</v>
      </c>
      <c r="P27">
        <v>3</v>
      </c>
      <c r="Q27" t="s">
        <v>397</v>
      </c>
      <c r="R27">
        <v>6</v>
      </c>
      <c r="S27">
        <v>6</v>
      </c>
      <c r="T27">
        <v>0</v>
      </c>
      <c r="U27">
        <v>6</v>
      </c>
      <c r="V27" t="s">
        <v>398</v>
      </c>
      <c r="W27" t="s">
        <v>438</v>
      </c>
      <c r="X27" t="s">
        <v>272</v>
      </c>
      <c r="Y27" t="s">
        <v>272</v>
      </c>
      <c r="Z27">
        <v>0</v>
      </c>
      <c r="AA27" t="s">
        <v>272</v>
      </c>
      <c r="AC27" t="s">
        <v>292</v>
      </c>
      <c r="AD27" t="s">
        <v>272</v>
      </c>
      <c r="AE27" t="s">
        <v>272</v>
      </c>
      <c r="AF27">
        <v>0</v>
      </c>
      <c r="AG27" t="s">
        <v>272</v>
      </c>
      <c r="AH27" t="s">
        <v>272</v>
      </c>
      <c r="AI27" t="s">
        <v>272</v>
      </c>
      <c r="AJ27">
        <v>0</v>
      </c>
      <c r="AK27" t="s">
        <v>272</v>
      </c>
      <c r="AM27" t="s">
        <v>272</v>
      </c>
      <c r="AN27">
        <v>0.32</v>
      </c>
      <c r="AO27" t="s">
        <v>400</v>
      </c>
    </row>
    <row r="28" spans="1:41" x14ac:dyDescent="0.35">
      <c r="A28" t="s">
        <v>114</v>
      </c>
      <c r="B28" t="s">
        <v>29</v>
      </c>
      <c r="C28">
        <v>1</v>
      </c>
      <c r="D28">
        <v>2</v>
      </c>
      <c r="E28">
        <v>4</v>
      </c>
      <c r="F28">
        <v>3</v>
      </c>
      <c r="G28">
        <v>1.7000000000000002</v>
      </c>
      <c r="H28" t="s">
        <v>450</v>
      </c>
      <c r="I28" t="s">
        <v>426</v>
      </c>
      <c r="J28">
        <v>20</v>
      </c>
      <c r="K28" t="s">
        <v>396</v>
      </c>
      <c r="L28" t="s">
        <v>465</v>
      </c>
      <c r="M28">
        <v>2</v>
      </c>
      <c r="N28">
        <v>3</v>
      </c>
      <c r="O28">
        <v>2</v>
      </c>
      <c r="P28">
        <v>3</v>
      </c>
      <c r="Q28" t="s">
        <v>421</v>
      </c>
      <c r="R28">
        <v>4</v>
      </c>
      <c r="S28">
        <v>6</v>
      </c>
      <c r="T28">
        <v>4</v>
      </c>
      <c r="U28">
        <v>6</v>
      </c>
      <c r="V28" t="s">
        <v>422</v>
      </c>
      <c r="W28" t="s">
        <v>438</v>
      </c>
      <c r="X28" t="s">
        <v>272</v>
      </c>
      <c r="Y28" t="s">
        <v>432</v>
      </c>
      <c r="Z28">
        <v>3.7499999999999999E-2</v>
      </c>
      <c r="AA28" t="s">
        <v>466</v>
      </c>
      <c r="AC28" t="s">
        <v>292</v>
      </c>
      <c r="AD28" t="s">
        <v>272</v>
      </c>
      <c r="AE28" t="s">
        <v>272</v>
      </c>
      <c r="AF28">
        <v>0</v>
      </c>
      <c r="AG28" t="s">
        <v>397</v>
      </c>
      <c r="AH28" t="s">
        <v>272</v>
      </c>
      <c r="AI28" t="s">
        <v>272</v>
      </c>
      <c r="AJ28">
        <v>0</v>
      </c>
      <c r="AK28" t="s">
        <v>408</v>
      </c>
      <c r="AM28" t="s">
        <v>408</v>
      </c>
      <c r="AN28">
        <v>0.44</v>
      </c>
      <c r="AO28" t="s">
        <v>400</v>
      </c>
    </row>
    <row r="29" spans="1:41" x14ac:dyDescent="0.35">
      <c r="A29" t="s">
        <v>114</v>
      </c>
      <c r="B29" t="s">
        <v>29</v>
      </c>
      <c r="C29">
        <v>10</v>
      </c>
      <c r="D29">
        <v>2</v>
      </c>
      <c r="E29">
        <v>4</v>
      </c>
      <c r="F29">
        <v>3</v>
      </c>
      <c r="G29">
        <v>3.1</v>
      </c>
      <c r="H29" t="s">
        <v>401</v>
      </c>
      <c r="I29" t="s">
        <v>426</v>
      </c>
      <c r="J29">
        <v>40</v>
      </c>
      <c r="K29" t="s">
        <v>396</v>
      </c>
      <c r="L29" t="s">
        <v>272</v>
      </c>
      <c r="M29">
        <v>3</v>
      </c>
      <c r="N29">
        <v>3</v>
      </c>
      <c r="O29">
        <v>1</v>
      </c>
      <c r="P29">
        <v>3</v>
      </c>
      <c r="Q29" t="s">
        <v>397</v>
      </c>
      <c r="R29">
        <v>6</v>
      </c>
      <c r="S29">
        <v>6</v>
      </c>
      <c r="T29">
        <v>2</v>
      </c>
      <c r="U29">
        <v>6</v>
      </c>
      <c r="V29" t="s">
        <v>398</v>
      </c>
      <c r="W29" t="s">
        <v>457</v>
      </c>
      <c r="X29" t="s">
        <v>272</v>
      </c>
      <c r="Y29" t="s">
        <v>432</v>
      </c>
      <c r="Z29">
        <v>3.7499999999999999E-2</v>
      </c>
      <c r="AA29" t="s">
        <v>467</v>
      </c>
      <c r="AC29" t="s">
        <v>292</v>
      </c>
      <c r="AD29" t="s">
        <v>272</v>
      </c>
      <c r="AE29" t="s">
        <v>272</v>
      </c>
      <c r="AF29">
        <v>0</v>
      </c>
      <c r="AG29" t="s">
        <v>397</v>
      </c>
      <c r="AH29" t="s">
        <v>272</v>
      </c>
      <c r="AI29" t="s">
        <v>272</v>
      </c>
      <c r="AJ29">
        <v>0</v>
      </c>
      <c r="AK29" t="s">
        <v>408</v>
      </c>
      <c r="AM29" t="s">
        <v>408</v>
      </c>
      <c r="AN29">
        <v>0.46666666666666662</v>
      </c>
      <c r="AO29" t="s">
        <v>400</v>
      </c>
    </row>
    <row r="30" spans="1:41" x14ac:dyDescent="0.35">
      <c r="A30" t="s">
        <v>114</v>
      </c>
      <c r="B30" t="s">
        <v>29</v>
      </c>
      <c r="C30">
        <v>8</v>
      </c>
      <c r="D30">
        <v>2</v>
      </c>
      <c r="E30">
        <v>8</v>
      </c>
      <c r="F30">
        <v>6</v>
      </c>
      <c r="G30">
        <v>4.6500000000000004</v>
      </c>
      <c r="H30" t="s">
        <v>450</v>
      </c>
      <c r="I30" t="s">
        <v>426</v>
      </c>
      <c r="J30">
        <v>60</v>
      </c>
      <c r="K30" t="s">
        <v>396</v>
      </c>
      <c r="L30" t="s">
        <v>272</v>
      </c>
      <c r="M30">
        <v>2</v>
      </c>
      <c r="N30">
        <v>3</v>
      </c>
      <c r="O30">
        <v>0</v>
      </c>
      <c r="P30">
        <v>3</v>
      </c>
      <c r="Q30" t="s">
        <v>397</v>
      </c>
      <c r="R30">
        <v>4</v>
      </c>
      <c r="S30">
        <v>6</v>
      </c>
      <c r="T30">
        <v>0</v>
      </c>
      <c r="U30">
        <v>6</v>
      </c>
      <c r="V30" t="s">
        <v>398</v>
      </c>
      <c r="W30" t="s">
        <v>403</v>
      </c>
      <c r="X30" t="s">
        <v>272</v>
      </c>
      <c r="Y30" t="s">
        <v>468</v>
      </c>
      <c r="Z30">
        <v>7.4999999999999997E-2</v>
      </c>
      <c r="AA30" t="s">
        <v>469</v>
      </c>
      <c r="AC30" t="s">
        <v>292</v>
      </c>
      <c r="AD30" t="s">
        <v>272</v>
      </c>
      <c r="AE30" t="s">
        <v>407</v>
      </c>
      <c r="AF30">
        <v>0</v>
      </c>
      <c r="AG30" t="s">
        <v>397</v>
      </c>
      <c r="AH30" t="s">
        <v>272</v>
      </c>
      <c r="AI30" t="s">
        <v>397</v>
      </c>
      <c r="AJ30">
        <v>0</v>
      </c>
      <c r="AK30" t="s">
        <v>408</v>
      </c>
      <c r="AM30" t="s">
        <v>399</v>
      </c>
      <c r="AN30">
        <v>0.45333333333333325</v>
      </c>
      <c r="AO30" t="s">
        <v>400</v>
      </c>
    </row>
    <row r="31" spans="1:41" x14ac:dyDescent="0.35">
      <c r="A31" t="s">
        <v>114</v>
      </c>
      <c r="B31" t="s">
        <v>29</v>
      </c>
      <c r="C31">
        <v>2</v>
      </c>
      <c r="D31">
        <v>2</v>
      </c>
      <c r="E31">
        <v>22</v>
      </c>
      <c r="F31">
        <v>11</v>
      </c>
      <c r="G31">
        <v>22.150000000000002</v>
      </c>
      <c r="H31" t="s">
        <v>450</v>
      </c>
      <c r="I31" t="s">
        <v>426</v>
      </c>
      <c r="J31">
        <v>40</v>
      </c>
      <c r="K31" t="s">
        <v>396</v>
      </c>
      <c r="L31" t="s">
        <v>272</v>
      </c>
      <c r="M31">
        <v>2</v>
      </c>
      <c r="N31">
        <v>3</v>
      </c>
      <c r="O31">
        <v>1</v>
      </c>
      <c r="P31">
        <v>3</v>
      </c>
      <c r="Q31" t="s">
        <v>397</v>
      </c>
      <c r="R31">
        <v>4</v>
      </c>
      <c r="S31">
        <v>6</v>
      </c>
      <c r="T31">
        <v>2</v>
      </c>
      <c r="U31">
        <v>6</v>
      </c>
      <c r="V31" t="s">
        <v>398</v>
      </c>
      <c r="W31" t="s">
        <v>438</v>
      </c>
      <c r="X31" t="s">
        <v>272</v>
      </c>
      <c r="Y31" t="s">
        <v>447</v>
      </c>
      <c r="Z31">
        <v>0.13750000000000001</v>
      </c>
      <c r="AA31" t="s">
        <v>470</v>
      </c>
      <c r="AC31" t="s">
        <v>292</v>
      </c>
      <c r="AD31" t="s">
        <v>272</v>
      </c>
      <c r="AE31" t="s">
        <v>421</v>
      </c>
      <c r="AF31">
        <v>0</v>
      </c>
      <c r="AG31" t="s">
        <v>397</v>
      </c>
      <c r="AH31" t="s">
        <v>272</v>
      </c>
      <c r="AI31" t="s">
        <v>398</v>
      </c>
      <c r="AJ31">
        <v>0</v>
      </c>
      <c r="AK31" t="s">
        <v>408</v>
      </c>
      <c r="AM31" t="s">
        <v>430</v>
      </c>
      <c r="AN31">
        <v>0.52</v>
      </c>
      <c r="AO31" t="s">
        <v>449</v>
      </c>
    </row>
    <row r="32" spans="1:41" x14ac:dyDescent="0.35">
      <c r="A32" t="s">
        <v>114</v>
      </c>
      <c r="B32" t="s">
        <v>29</v>
      </c>
      <c r="C32">
        <v>7</v>
      </c>
      <c r="D32">
        <v>2</v>
      </c>
      <c r="E32">
        <v>9</v>
      </c>
      <c r="F32">
        <v>5</v>
      </c>
      <c r="G32">
        <v>13.2</v>
      </c>
      <c r="H32" t="s">
        <v>401</v>
      </c>
      <c r="I32" t="s">
        <v>426</v>
      </c>
      <c r="J32">
        <v>60</v>
      </c>
      <c r="K32" t="s">
        <v>396</v>
      </c>
      <c r="L32" t="s">
        <v>272</v>
      </c>
      <c r="M32">
        <v>3</v>
      </c>
      <c r="N32">
        <v>3</v>
      </c>
      <c r="O32">
        <v>0</v>
      </c>
      <c r="P32">
        <v>3</v>
      </c>
      <c r="Q32" t="s">
        <v>397</v>
      </c>
      <c r="R32">
        <v>6</v>
      </c>
      <c r="S32">
        <v>6</v>
      </c>
      <c r="T32">
        <v>0</v>
      </c>
      <c r="U32">
        <v>6</v>
      </c>
      <c r="V32" t="s">
        <v>398</v>
      </c>
      <c r="W32" t="s">
        <v>438</v>
      </c>
      <c r="X32" t="s">
        <v>272</v>
      </c>
      <c r="Y32" t="s">
        <v>471</v>
      </c>
      <c r="Z32">
        <v>6.25E-2</v>
      </c>
      <c r="AA32" t="s">
        <v>472</v>
      </c>
      <c r="AC32" t="s">
        <v>292</v>
      </c>
      <c r="AD32" t="s">
        <v>272</v>
      </c>
      <c r="AE32" t="s">
        <v>407</v>
      </c>
      <c r="AF32">
        <v>0</v>
      </c>
      <c r="AG32" t="s">
        <v>397</v>
      </c>
      <c r="AH32" t="s">
        <v>272</v>
      </c>
      <c r="AI32" t="s">
        <v>397</v>
      </c>
      <c r="AJ32">
        <v>0</v>
      </c>
      <c r="AK32" t="s">
        <v>408</v>
      </c>
      <c r="AM32" t="s">
        <v>399</v>
      </c>
      <c r="AN32">
        <v>0.48</v>
      </c>
      <c r="AO32" t="s">
        <v>400</v>
      </c>
    </row>
    <row r="33" spans="1:41" x14ac:dyDescent="0.35">
      <c r="A33" t="s">
        <v>114</v>
      </c>
      <c r="B33" t="s">
        <v>29</v>
      </c>
      <c r="C33">
        <v>6</v>
      </c>
      <c r="D33">
        <v>2</v>
      </c>
      <c r="E33">
        <v>10</v>
      </c>
      <c r="F33">
        <v>9</v>
      </c>
      <c r="G33">
        <v>5.45</v>
      </c>
      <c r="H33" t="s">
        <v>411</v>
      </c>
      <c r="I33" t="s">
        <v>416</v>
      </c>
      <c r="J33">
        <v>60</v>
      </c>
      <c r="K33" t="s">
        <v>396</v>
      </c>
      <c r="L33" t="s">
        <v>272</v>
      </c>
      <c r="M33">
        <v>1</v>
      </c>
      <c r="N33">
        <v>1</v>
      </c>
      <c r="O33">
        <v>0</v>
      </c>
      <c r="P33">
        <v>3</v>
      </c>
      <c r="Q33" t="s">
        <v>397</v>
      </c>
      <c r="R33">
        <v>2</v>
      </c>
      <c r="S33">
        <v>2</v>
      </c>
      <c r="T33">
        <v>0</v>
      </c>
      <c r="U33">
        <v>6</v>
      </c>
      <c r="V33" t="s">
        <v>398</v>
      </c>
      <c r="W33" t="s">
        <v>414</v>
      </c>
      <c r="X33" t="s">
        <v>272</v>
      </c>
      <c r="Y33" t="s">
        <v>473</v>
      </c>
      <c r="Z33">
        <v>0.1125</v>
      </c>
      <c r="AA33" t="s">
        <v>474</v>
      </c>
      <c r="AC33" t="s">
        <v>292</v>
      </c>
      <c r="AD33" t="s">
        <v>272</v>
      </c>
      <c r="AE33" t="s">
        <v>407</v>
      </c>
      <c r="AF33">
        <v>0</v>
      </c>
      <c r="AG33" t="s">
        <v>397</v>
      </c>
      <c r="AH33" t="s">
        <v>272</v>
      </c>
      <c r="AI33" t="s">
        <v>397</v>
      </c>
      <c r="AJ33">
        <v>0</v>
      </c>
      <c r="AK33" t="s">
        <v>408</v>
      </c>
      <c r="AM33" t="s">
        <v>399</v>
      </c>
      <c r="AN33">
        <v>0.37333333333333335</v>
      </c>
      <c r="AO33" t="s">
        <v>400</v>
      </c>
    </row>
    <row r="34" spans="1:41" x14ac:dyDescent="0.35">
      <c r="A34" t="s">
        <v>114</v>
      </c>
      <c r="B34" t="s">
        <v>29</v>
      </c>
      <c r="C34">
        <v>9</v>
      </c>
      <c r="D34">
        <v>2</v>
      </c>
      <c r="E34">
        <v>5</v>
      </c>
      <c r="F34">
        <v>5</v>
      </c>
      <c r="G34">
        <v>3.55</v>
      </c>
      <c r="H34" t="s">
        <v>401</v>
      </c>
      <c r="I34" t="s">
        <v>426</v>
      </c>
      <c r="J34">
        <v>60</v>
      </c>
      <c r="K34" t="s">
        <v>396</v>
      </c>
      <c r="L34" t="s">
        <v>272</v>
      </c>
      <c r="M34">
        <v>3</v>
      </c>
      <c r="N34">
        <v>3</v>
      </c>
      <c r="O34">
        <v>0</v>
      </c>
      <c r="P34">
        <v>3</v>
      </c>
      <c r="Q34" t="s">
        <v>397</v>
      </c>
      <c r="R34">
        <v>6</v>
      </c>
      <c r="S34">
        <v>6</v>
      </c>
      <c r="T34">
        <v>0</v>
      </c>
      <c r="U34">
        <v>6</v>
      </c>
      <c r="V34" t="s">
        <v>398</v>
      </c>
      <c r="W34" t="s">
        <v>438</v>
      </c>
      <c r="X34" t="s">
        <v>272</v>
      </c>
      <c r="Y34" t="s">
        <v>475</v>
      </c>
      <c r="Z34">
        <v>6.25E-2</v>
      </c>
      <c r="AA34" t="s">
        <v>476</v>
      </c>
      <c r="AC34" t="s">
        <v>292</v>
      </c>
      <c r="AD34" t="s">
        <v>272</v>
      </c>
      <c r="AE34" t="s">
        <v>272</v>
      </c>
      <c r="AF34">
        <v>0</v>
      </c>
      <c r="AG34" t="s">
        <v>397</v>
      </c>
      <c r="AH34" t="s">
        <v>272</v>
      </c>
      <c r="AI34" t="s">
        <v>272</v>
      </c>
      <c r="AJ34">
        <v>0</v>
      </c>
      <c r="AK34" t="s">
        <v>408</v>
      </c>
      <c r="AM34" t="s">
        <v>408</v>
      </c>
      <c r="AN34">
        <v>0.44</v>
      </c>
      <c r="AO34" t="s">
        <v>400</v>
      </c>
    </row>
    <row r="35" spans="1:41" x14ac:dyDescent="0.35">
      <c r="A35" t="s">
        <v>114</v>
      </c>
      <c r="B35" t="s">
        <v>29</v>
      </c>
      <c r="C35">
        <v>4</v>
      </c>
      <c r="D35">
        <v>2</v>
      </c>
      <c r="E35">
        <v>0</v>
      </c>
      <c r="F35">
        <v>0</v>
      </c>
      <c r="G35">
        <v>0</v>
      </c>
      <c r="H35" t="s">
        <v>401</v>
      </c>
      <c r="I35" t="s">
        <v>426</v>
      </c>
      <c r="J35">
        <v>40</v>
      </c>
      <c r="K35" t="s">
        <v>396</v>
      </c>
      <c r="L35" t="s">
        <v>272</v>
      </c>
      <c r="M35">
        <v>3</v>
      </c>
      <c r="N35">
        <v>3</v>
      </c>
      <c r="O35">
        <v>1</v>
      </c>
      <c r="P35">
        <v>3</v>
      </c>
      <c r="Q35" t="s">
        <v>397</v>
      </c>
      <c r="R35">
        <v>6</v>
      </c>
      <c r="S35">
        <v>6</v>
      </c>
      <c r="T35">
        <v>2</v>
      </c>
      <c r="U35">
        <v>6</v>
      </c>
      <c r="V35" t="s">
        <v>398</v>
      </c>
      <c r="W35" t="s">
        <v>457</v>
      </c>
      <c r="X35" t="s">
        <v>272</v>
      </c>
      <c r="Y35" t="s">
        <v>272</v>
      </c>
      <c r="Z35">
        <v>0</v>
      </c>
      <c r="AA35" t="s">
        <v>272</v>
      </c>
      <c r="AC35" t="s">
        <v>292</v>
      </c>
      <c r="AD35" t="s">
        <v>272</v>
      </c>
      <c r="AE35" t="s">
        <v>272</v>
      </c>
      <c r="AF35">
        <v>0</v>
      </c>
      <c r="AG35" t="s">
        <v>272</v>
      </c>
      <c r="AH35" t="s">
        <v>272</v>
      </c>
      <c r="AI35" t="s">
        <v>272</v>
      </c>
      <c r="AJ35">
        <v>0</v>
      </c>
      <c r="AK35" t="s">
        <v>272</v>
      </c>
      <c r="AM35" t="s">
        <v>272</v>
      </c>
      <c r="AN35">
        <v>0.34666666666666668</v>
      </c>
      <c r="AO35" t="s">
        <v>400</v>
      </c>
    </row>
    <row r="36" spans="1:41" x14ac:dyDescent="0.35">
      <c r="A36" t="s">
        <v>114</v>
      </c>
      <c r="B36" t="s">
        <v>29</v>
      </c>
      <c r="C36">
        <v>3</v>
      </c>
      <c r="D36">
        <v>2</v>
      </c>
      <c r="E36">
        <v>8</v>
      </c>
      <c r="F36">
        <v>4</v>
      </c>
      <c r="G36">
        <v>7.8999999999999995</v>
      </c>
      <c r="H36" t="s">
        <v>411</v>
      </c>
      <c r="I36" t="s">
        <v>426</v>
      </c>
      <c r="J36">
        <v>60</v>
      </c>
      <c r="K36" t="s">
        <v>396</v>
      </c>
      <c r="L36" t="s">
        <v>272</v>
      </c>
      <c r="M36">
        <v>1</v>
      </c>
      <c r="N36">
        <v>3</v>
      </c>
      <c r="O36">
        <v>0</v>
      </c>
      <c r="P36">
        <v>3</v>
      </c>
      <c r="Q36" t="s">
        <v>397</v>
      </c>
      <c r="R36">
        <v>2</v>
      </c>
      <c r="S36">
        <v>6</v>
      </c>
      <c r="T36">
        <v>0</v>
      </c>
      <c r="U36">
        <v>6</v>
      </c>
      <c r="V36" t="s">
        <v>398</v>
      </c>
      <c r="W36" t="s">
        <v>442</v>
      </c>
      <c r="X36" t="s">
        <v>272</v>
      </c>
      <c r="Y36" t="s">
        <v>468</v>
      </c>
      <c r="Z36">
        <v>0.05</v>
      </c>
      <c r="AA36" t="s">
        <v>477</v>
      </c>
      <c r="AC36" t="s">
        <v>292</v>
      </c>
      <c r="AD36" t="s">
        <v>272</v>
      </c>
      <c r="AE36" t="s">
        <v>407</v>
      </c>
      <c r="AF36">
        <v>0</v>
      </c>
      <c r="AG36" t="s">
        <v>397</v>
      </c>
      <c r="AH36" t="s">
        <v>272</v>
      </c>
      <c r="AI36" t="s">
        <v>397</v>
      </c>
      <c r="AJ36">
        <v>0</v>
      </c>
      <c r="AK36" t="s">
        <v>408</v>
      </c>
      <c r="AM36" t="s">
        <v>399</v>
      </c>
      <c r="AN36">
        <v>0.42666666666666669</v>
      </c>
      <c r="AO36" t="s">
        <v>400</v>
      </c>
    </row>
    <row r="37" spans="1:41" x14ac:dyDescent="0.35">
      <c r="A37" t="s">
        <v>114</v>
      </c>
      <c r="B37" t="s">
        <v>29</v>
      </c>
      <c r="C37">
        <v>5</v>
      </c>
      <c r="D37">
        <v>2</v>
      </c>
      <c r="E37">
        <v>7</v>
      </c>
      <c r="F37">
        <v>2</v>
      </c>
      <c r="G37">
        <v>3.45</v>
      </c>
      <c r="H37" t="s">
        <v>411</v>
      </c>
      <c r="I37" t="s">
        <v>402</v>
      </c>
      <c r="J37">
        <v>60</v>
      </c>
      <c r="K37" t="s">
        <v>396</v>
      </c>
      <c r="L37" t="s">
        <v>272</v>
      </c>
      <c r="M37">
        <v>1</v>
      </c>
      <c r="N37">
        <v>2</v>
      </c>
      <c r="O37">
        <v>0</v>
      </c>
      <c r="P37">
        <v>3</v>
      </c>
      <c r="Q37" t="s">
        <v>397</v>
      </c>
      <c r="R37">
        <v>2</v>
      </c>
      <c r="S37">
        <v>4</v>
      </c>
      <c r="T37">
        <v>0</v>
      </c>
      <c r="U37">
        <v>6</v>
      </c>
      <c r="V37" t="s">
        <v>398</v>
      </c>
      <c r="W37" t="s">
        <v>413</v>
      </c>
      <c r="X37" t="s">
        <v>272</v>
      </c>
      <c r="Y37" t="s">
        <v>440</v>
      </c>
      <c r="Z37">
        <v>2.5000000000000001E-2</v>
      </c>
      <c r="AA37" t="s">
        <v>478</v>
      </c>
      <c r="AC37" t="s">
        <v>292</v>
      </c>
      <c r="AD37" t="s">
        <v>272</v>
      </c>
      <c r="AE37" t="s">
        <v>272</v>
      </c>
      <c r="AF37">
        <v>0</v>
      </c>
      <c r="AG37" t="s">
        <v>397</v>
      </c>
      <c r="AH37" t="s">
        <v>272</v>
      </c>
      <c r="AI37" t="s">
        <v>272</v>
      </c>
      <c r="AJ37">
        <v>0</v>
      </c>
      <c r="AK37" t="s">
        <v>408</v>
      </c>
      <c r="AM37" t="s">
        <v>408</v>
      </c>
      <c r="AN37">
        <v>0.36</v>
      </c>
      <c r="AO37" t="s">
        <v>400</v>
      </c>
    </row>
    <row r="38" spans="1:41" x14ac:dyDescent="0.35">
      <c r="A38" t="s">
        <v>119</v>
      </c>
      <c r="B38" t="s">
        <v>31</v>
      </c>
      <c r="C38">
        <v>3</v>
      </c>
      <c r="D38">
        <v>2</v>
      </c>
      <c r="E38">
        <v>17</v>
      </c>
      <c r="F38">
        <v>1</v>
      </c>
      <c r="G38">
        <v>16.2</v>
      </c>
      <c r="H38" t="s">
        <v>411</v>
      </c>
      <c r="I38" t="s">
        <v>395</v>
      </c>
      <c r="J38">
        <v>60</v>
      </c>
      <c r="K38" t="s">
        <v>396</v>
      </c>
      <c r="L38" t="s">
        <v>272</v>
      </c>
      <c r="M38">
        <v>1</v>
      </c>
      <c r="N38">
        <v>0</v>
      </c>
      <c r="O38">
        <v>0</v>
      </c>
      <c r="P38">
        <v>3</v>
      </c>
      <c r="Q38" t="s">
        <v>397</v>
      </c>
      <c r="R38">
        <v>2</v>
      </c>
      <c r="S38">
        <v>0</v>
      </c>
      <c r="T38">
        <v>0</v>
      </c>
      <c r="U38">
        <v>6</v>
      </c>
      <c r="V38" t="s">
        <v>398</v>
      </c>
      <c r="W38" t="s">
        <v>417</v>
      </c>
      <c r="X38" t="s">
        <v>479</v>
      </c>
      <c r="Y38" t="s">
        <v>451</v>
      </c>
      <c r="Z38">
        <v>1.2500000000000001E-2</v>
      </c>
      <c r="AA38" t="s">
        <v>480</v>
      </c>
      <c r="AC38" t="s">
        <v>292</v>
      </c>
      <c r="AD38" t="s">
        <v>272</v>
      </c>
      <c r="AE38" t="s">
        <v>421</v>
      </c>
      <c r="AF38">
        <v>0</v>
      </c>
      <c r="AG38" t="s">
        <v>397</v>
      </c>
      <c r="AH38" t="s">
        <v>272</v>
      </c>
      <c r="AI38" t="s">
        <v>398</v>
      </c>
      <c r="AJ38">
        <v>0</v>
      </c>
      <c r="AK38" t="s">
        <v>408</v>
      </c>
      <c r="AM38" t="s">
        <v>430</v>
      </c>
      <c r="AN38">
        <v>0.38666666666666666</v>
      </c>
      <c r="AO38" t="s">
        <v>400</v>
      </c>
    </row>
    <row r="39" spans="1:41" x14ac:dyDescent="0.35">
      <c r="A39" t="s">
        <v>119</v>
      </c>
      <c r="B39" t="s">
        <v>31</v>
      </c>
      <c r="C39">
        <v>2</v>
      </c>
      <c r="D39">
        <v>2</v>
      </c>
      <c r="E39">
        <v>24</v>
      </c>
      <c r="F39">
        <v>5</v>
      </c>
      <c r="G39">
        <v>56.499999999999986</v>
      </c>
      <c r="H39" t="s">
        <v>411</v>
      </c>
      <c r="I39" t="s">
        <v>402</v>
      </c>
      <c r="J39">
        <v>60</v>
      </c>
      <c r="K39" t="s">
        <v>396</v>
      </c>
      <c r="L39" t="s">
        <v>272</v>
      </c>
      <c r="M39">
        <v>1</v>
      </c>
      <c r="N39">
        <v>2</v>
      </c>
      <c r="O39">
        <v>0</v>
      </c>
      <c r="P39">
        <v>3</v>
      </c>
      <c r="Q39" t="s">
        <v>397</v>
      </c>
      <c r="R39">
        <v>2</v>
      </c>
      <c r="S39">
        <v>4</v>
      </c>
      <c r="T39">
        <v>0</v>
      </c>
      <c r="U39">
        <v>6</v>
      </c>
      <c r="V39" t="s">
        <v>398</v>
      </c>
      <c r="W39" t="s">
        <v>413</v>
      </c>
      <c r="X39" t="s">
        <v>481</v>
      </c>
      <c r="Y39" t="s">
        <v>482</v>
      </c>
      <c r="Z39">
        <v>6.25E-2</v>
      </c>
      <c r="AA39" t="s">
        <v>483</v>
      </c>
      <c r="AC39" t="s">
        <v>292</v>
      </c>
      <c r="AD39" t="s">
        <v>272</v>
      </c>
      <c r="AE39" t="s">
        <v>421</v>
      </c>
      <c r="AF39">
        <v>0</v>
      </c>
      <c r="AG39" t="s">
        <v>397</v>
      </c>
      <c r="AH39" t="s">
        <v>272</v>
      </c>
      <c r="AI39" t="s">
        <v>398</v>
      </c>
      <c r="AJ39">
        <v>0</v>
      </c>
      <c r="AK39" t="s">
        <v>408</v>
      </c>
      <c r="AM39" t="s">
        <v>430</v>
      </c>
      <c r="AN39">
        <v>0.44</v>
      </c>
      <c r="AO39" t="s">
        <v>400</v>
      </c>
    </row>
    <row r="40" spans="1:41" x14ac:dyDescent="0.35">
      <c r="A40" t="s">
        <v>119</v>
      </c>
      <c r="B40" t="s">
        <v>31</v>
      </c>
      <c r="C40">
        <v>1</v>
      </c>
      <c r="D40">
        <v>7</v>
      </c>
      <c r="E40">
        <v>0</v>
      </c>
      <c r="F40">
        <v>0</v>
      </c>
      <c r="G40">
        <v>0</v>
      </c>
      <c r="H40" t="s">
        <v>401</v>
      </c>
      <c r="I40" t="s">
        <v>426</v>
      </c>
      <c r="J40">
        <v>60</v>
      </c>
      <c r="K40" t="s">
        <v>396</v>
      </c>
      <c r="L40" t="s">
        <v>272</v>
      </c>
      <c r="M40">
        <v>3</v>
      </c>
      <c r="N40">
        <v>3</v>
      </c>
      <c r="O40">
        <v>0</v>
      </c>
      <c r="P40">
        <v>3</v>
      </c>
      <c r="Q40" t="s">
        <v>397</v>
      </c>
      <c r="R40">
        <v>6</v>
      </c>
      <c r="S40">
        <v>6</v>
      </c>
      <c r="T40">
        <v>0</v>
      </c>
      <c r="U40">
        <v>6</v>
      </c>
      <c r="V40" t="s">
        <v>398</v>
      </c>
      <c r="W40" t="s">
        <v>438</v>
      </c>
      <c r="X40" t="s">
        <v>272</v>
      </c>
      <c r="Y40" t="s">
        <v>272</v>
      </c>
      <c r="Z40">
        <v>0</v>
      </c>
      <c r="AA40" t="s">
        <v>272</v>
      </c>
      <c r="AC40" t="s">
        <v>292</v>
      </c>
      <c r="AD40" t="s">
        <v>272</v>
      </c>
      <c r="AE40" t="s">
        <v>272</v>
      </c>
      <c r="AF40">
        <v>0</v>
      </c>
      <c r="AG40" t="s">
        <v>272</v>
      </c>
      <c r="AH40" t="s">
        <v>272</v>
      </c>
      <c r="AI40" t="s">
        <v>272</v>
      </c>
      <c r="AJ40">
        <v>0</v>
      </c>
      <c r="AK40" t="s">
        <v>272</v>
      </c>
      <c r="AM40" t="s">
        <v>272</v>
      </c>
      <c r="AN40">
        <v>0.32</v>
      </c>
      <c r="AO40" t="s">
        <v>400</v>
      </c>
    </row>
    <row r="41" spans="1:41" x14ac:dyDescent="0.35">
      <c r="A41" t="s">
        <v>119</v>
      </c>
      <c r="B41" t="s">
        <v>29</v>
      </c>
      <c r="C41">
        <v>1</v>
      </c>
      <c r="D41">
        <v>2</v>
      </c>
      <c r="E41">
        <v>0</v>
      </c>
      <c r="F41">
        <v>0</v>
      </c>
      <c r="G41">
        <v>0</v>
      </c>
      <c r="H41" t="s">
        <v>450</v>
      </c>
      <c r="I41" t="s">
        <v>426</v>
      </c>
      <c r="J41">
        <v>60</v>
      </c>
      <c r="K41" t="s">
        <v>396</v>
      </c>
      <c r="L41" t="s">
        <v>272</v>
      </c>
      <c r="M41">
        <v>2</v>
      </c>
      <c r="N41">
        <v>3</v>
      </c>
      <c r="O41">
        <v>0</v>
      </c>
      <c r="P41">
        <v>3</v>
      </c>
      <c r="Q41" t="s">
        <v>397</v>
      </c>
      <c r="R41">
        <v>4</v>
      </c>
      <c r="S41">
        <v>6</v>
      </c>
      <c r="T41">
        <v>0</v>
      </c>
      <c r="U41">
        <v>6</v>
      </c>
      <c r="V41" t="s">
        <v>398</v>
      </c>
      <c r="W41" t="s">
        <v>403</v>
      </c>
      <c r="X41" t="s">
        <v>272</v>
      </c>
      <c r="Y41" t="s">
        <v>272</v>
      </c>
      <c r="Z41">
        <v>0</v>
      </c>
      <c r="AA41" t="s">
        <v>272</v>
      </c>
      <c r="AC41" t="s">
        <v>292</v>
      </c>
      <c r="AD41" t="s">
        <v>272</v>
      </c>
      <c r="AE41" t="s">
        <v>272</v>
      </c>
      <c r="AF41">
        <v>0</v>
      </c>
      <c r="AG41" t="s">
        <v>272</v>
      </c>
      <c r="AH41" t="s">
        <v>272</v>
      </c>
      <c r="AI41" t="s">
        <v>272</v>
      </c>
      <c r="AJ41">
        <v>0</v>
      </c>
      <c r="AK41" t="s">
        <v>272</v>
      </c>
      <c r="AM41" t="s">
        <v>272</v>
      </c>
      <c r="AN41">
        <v>0.29333333333333333</v>
      </c>
      <c r="AO41" t="s">
        <v>400</v>
      </c>
    </row>
    <row r="42" spans="1:41" x14ac:dyDescent="0.35">
      <c r="A42" t="s">
        <v>121</v>
      </c>
      <c r="B42" t="s">
        <v>29</v>
      </c>
      <c r="C42">
        <v>1</v>
      </c>
      <c r="D42">
        <v>3</v>
      </c>
      <c r="E42">
        <v>10</v>
      </c>
      <c r="F42">
        <v>5</v>
      </c>
      <c r="G42">
        <v>12.8</v>
      </c>
      <c r="H42" t="s">
        <v>411</v>
      </c>
      <c r="I42" t="s">
        <v>395</v>
      </c>
      <c r="J42">
        <v>60</v>
      </c>
      <c r="K42" t="s">
        <v>396</v>
      </c>
      <c r="L42" t="s">
        <v>272</v>
      </c>
      <c r="M42">
        <v>1</v>
      </c>
      <c r="N42">
        <v>0</v>
      </c>
      <c r="O42">
        <v>0</v>
      </c>
      <c r="P42">
        <v>3</v>
      </c>
      <c r="Q42" t="s">
        <v>397</v>
      </c>
      <c r="R42">
        <v>2</v>
      </c>
      <c r="S42">
        <v>0</v>
      </c>
      <c r="T42">
        <v>0</v>
      </c>
      <c r="U42">
        <v>6</v>
      </c>
      <c r="V42" t="s">
        <v>398</v>
      </c>
      <c r="W42" t="s">
        <v>417</v>
      </c>
      <c r="X42" t="s">
        <v>272</v>
      </c>
      <c r="Y42" t="s">
        <v>484</v>
      </c>
      <c r="Z42">
        <v>6.25E-2</v>
      </c>
      <c r="AA42" t="s">
        <v>485</v>
      </c>
      <c r="AC42" t="s">
        <v>292</v>
      </c>
      <c r="AD42" t="s">
        <v>272</v>
      </c>
      <c r="AE42" t="s">
        <v>272</v>
      </c>
      <c r="AF42">
        <v>0</v>
      </c>
      <c r="AG42" t="s">
        <v>397</v>
      </c>
      <c r="AH42" t="s">
        <v>272</v>
      </c>
      <c r="AI42" t="s">
        <v>272</v>
      </c>
      <c r="AJ42">
        <v>0</v>
      </c>
      <c r="AK42" t="s">
        <v>408</v>
      </c>
      <c r="AM42" t="s">
        <v>408</v>
      </c>
      <c r="AN42">
        <v>0.30666666666666664</v>
      </c>
      <c r="AO42" t="s">
        <v>400</v>
      </c>
    </row>
    <row r="43" spans="1:41" x14ac:dyDescent="0.35">
      <c r="A43" t="s">
        <v>123</v>
      </c>
      <c r="B43" t="s">
        <v>29</v>
      </c>
      <c r="C43">
        <v>2</v>
      </c>
      <c r="D43">
        <v>3</v>
      </c>
      <c r="E43">
        <v>3</v>
      </c>
      <c r="F43">
        <v>3</v>
      </c>
      <c r="G43">
        <v>8.1999999999999993</v>
      </c>
      <c r="H43" t="s">
        <v>450</v>
      </c>
      <c r="I43" t="s">
        <v>402</v>
      </c>
      <c r="J43">
        <v>60</v>
      </c>
      <c r="K43" t="s">
        <v>396</v>
      </c>
      <c r="L43" t="s">
        <v>420</v>
      </c>
      <c r="M43">
        <v>2</v>
      </c>
      <c r="N43">
        <v>2</v>
      </c>
      <c r="O43">
        <v>0</v>
      </c>
      <c r="P43">
        <v>3</v>
      </c>
      <c r="Q43" t="s">
        <v>421</v>
      </c>
      <c r="R43">
        <v>4</v>
      </c>
      <c r="S43">
        <v>4</v>
      </c>
      <c r="T43">
        <v>0</v>
      </c>
      <c r="U43">
        <v>6</v>
      </c>
      <c r="V43" t="s">
        <v>422</v>
      </c>
      <c r="W43" t="s">
        <v>413</v>
      </c>
      <c r="X43" t="s">
        <v>272</v>
      </c>
      <c r="Y43" t="s">
        <v>409</v>
      </c>
      <c r="Z43">
        <v>3.7499999999999999E-2</v>
      </c>
      <c r="AA43" t="s">
        <v>486</v>
      </c>
      <c r="AC43" t="s">
        <v>292</v>
      </c>
      <c r="AD43" t="s">
        <v>272</v>
      </c>
      <c r="AE43" t="s">
        <v>272</v>
      </c>
      <c r="AF43">
        <v>0</v>
      </c>
      <c r="AG43" t="s">
        <v>397</v>
      </c>
      <c r="AH43" t="s">
        <v>272</v>
      </c>
      <c r="AI43" t="s">
        <v>272</v>
      </c>
      <c r="AJ43">
        <v>0</v>
      </c>
      <c r="AK43" t="s">
        <v>408</v>
      </c>
      <c r="AM43" t="s">
        <v>408</v>
      </c>
      <c r="AN43">
        <v>0.36</v>
      </c>
      <c r="AO43" t="s">
        <v>400</v>
      </c>
    </row>
    <row r="44" spans="1:41" x14ac:dyDescent="0.35">
      <c r="A44" t="s">
        <v>123</v>
      </c>
      <c r="B44" t="s">
        <v>29</v>
      </c>
      <c r="C44">
        <v>1</v>
      </c>
      <c r="D44">
        <v>2</v>
      </c>
      <c r="E44">
        <v>20</v>
      </c>
      <c r="F44">
        <v>5</v>
      </c>
      <c r="G44">
        <v>68.000000000000014</v>
      </c>
      <c r="H44" t="s">
        <v>401</v>
      </c>
      <c r="I44" t="s">
        <v>426</v>
      </c>
      <c r="J44">
        <v>20</v>
      </c>
      <c r="K44" t="s">
        <v>396</v>
      </c>
      <c r="L44" t="s">
        <v>487</v>
      </c>
      <c r="M44">
        <v>3</v>
      </c>
      <c r="N44">
        <v>3</v>
      </c>
      <c r="O44">
        <v>2</v>
      </c>
      <c r="P44">
        <v>3</v>
      </c>
      <c r="Q44" t="s">
        <v>421</v>
      </c>
      <c r="R44">
        <v>6</v>
      </c>
      <c r="S44">
        <v>6</v>
      </c>
      <c r="T44">
        <v>4</v>
      </c>
      <c r="U44">
        <v>6</v>
      </c>
      <c r="V44" t="s">
        <v>422</v>
      </c>
      <c r="W44" t="s">
        <v>457</v>
      </c>
      <c r="X44" t="s">
        <v>488</v>
      </c>
      <c r="Y44" t="s">
        <v>489</v>
      </c>
      <c r="Z44">
        <v>6.25E-2</v>
      </c>
      <c r="AA44" t="s">
        <v>490</v>
      </c>
      <c r="AC44" t="s">
        <v>292</v>
      </c>
      <c r="AD44" t="s">
        <v>421</v>
      </c>
      <c r="AE44" t="s">
        <v>421</v>
      </c>
      <c r="AF44">
        <v>0</v>
      </c>
      <c r="AG44" t="s">
        <v>397</v>
      </c>
      <c r="AH44" t="s">
        <v>398</v>
      </c>
      <c r="AI44" t="s">
        <v>398</v>
      </c>
      <c r="AJ44">
        <v>0</v>
      </c>
      <c r="AK44" t="s">
        <v>408</v>
      </c>
      <c r="AM44" t="s">
        <v>454</v>
      </c>
      <c r="AN44">
        <v>0.62666666666666671</v>
      </c>
      <c r="AO44" t="s">
        <v>449</v>
      </c>
    </row>
    <row r="45" spans="1:41" x14ac:dyDescent="0.35">
      <c r="A45" t="s">
        <v>133</v>
      </c>
      <c r="B45" t="s">
        <v>29</v>
      </c>
      <c r="C45">
        <v>3</v>
      </c>
      <c r="D45">
        <v>2</v>
      </c>
      <c r="E45">
        <v>12</v>
      </c>
      <c r="F45">
        <v>8</v>
      </c>
      <c r="G45">
        <v>7.3999999999999995</v>
      </c>
      <c r="H45" t="s">
        <v>401</v>
      </c>
      <c r="I45" t="s">
        <v>426</v>
      </c>
      <c r="J45">
        <v>60</v>
      </c>
      <c r="K45" t="s">
        <v>396</v>
      </c>
      <c r="L45" t="s">
        <v>272</v>
      </c>
      <c r="M45">
        <v>3</v>
      </c>
      <c r="N45">
        <v>3</v>
      </c>
      <c r="O45">
        <v>0</v>
      </c>
      <c r="P45">
        <v>3</v>
      </c>
      <c r="Q45" t="s">
        <v>397</v>
      </c>
      <c r="R45">
        <v>6</v>
      </c>
      <c r="S45">
        <v>6</v>
      </c>
      <c r="T45">
        <v>0</v>
      </c>
      <c r="U45">
        <v>6</v>
      </c>
      <c r="V45" t="s">
        <v>398</v>
      </c>
      <c r="W45" t="s">
        <v>438</v>
      </c>
      <c r="X45" t="s">
        <v>272</v>
      </c>
      <c r="Y45" t="s">
        <v>455</v>
      </c>
      <c r="Z45">
        <v>0.1</v>
      </c>
      <c r="AA45" t="s">
        <v>491</v>
      </c>
      <c r="AC45" t="s">
        <v>292</v>
      </c>
      <c r="AD45" t="s">
        <v>272</v>
      </c>
      <c r="AE45" t="s">
        <v>407</v>
      </c>
      <c r="AF45">
        <v>0</v>
      </c>
      <c r="AG45" t="s">
        <v>397</v>
      </c>
      <c r="AH45" t="s">
        <v>272</v>
      </c>
      <c r="AI45" t="s">
        <v>397</v>
      </c>
      <c r="AJ45">
        <v>0</v>
      </c>
      <c r="AK45" t="s">
        <v>408</v>
      </c>
      <c r="AM45" t="s">
        <v>399</v>
      </c>
      <c r="AN45">
        <v>0.48</v>
      </c>
      <c r="AO45" t="s">
        <v>400</v>
      </c>
    </row>
    <row r="46" spans="1:41" x14ac:dyDescent="0.35">
      <c r="A46" t="s">
        <v>133</v>
      </c>
      <c r="B46" t="s">
        <v>29</v>
      </c>
      <c r="C46">
        <v>6</v>
      </c>
      <c r="D46">
        <v>2</v>
      </c>
      <c r="E46">
        <v>17</v>
      </c>
      <c r="F46">
        <v>7</v>
      </c>
      <c r="G46">
        <v>25.910000000000004</v>
      </c>
      <c r="H46" t="s">
        <v>401</v>
      </c>
      <c r="I46" t="s">
        <v>426</v>
      </c>
      <c r="J46">
        <v>50</v>
      </c>
      <c r="K46" t="s">
        <v>396</v>
      </c>
      <c r="L46" t="s">
        <v>272</v>
      </c>
      <c r="M46">
        <v>3</v>
      </c>
      <c r="N46">
        <v>3</v>
      </c>
      <c r="O46">
        <v>0</v>
      </c>
      <c r="P46">
        <v>3</v>
      </c>
      <c r="Q46" t="s">
        <v>397</v>
      </c>
      <c r="R46">
        <v>6</v>
      </c>
      <c r="S46">
        <v>6</v>
      </c>
      <c r="T46">
        <v>0</v>
      </c>
      <c r="U46">
        <v>6</v>
      </c>
      <c r="V46" t="s">
        <v>398</v>
      </c>
      <c r="W46" t="s">
        <v>438</v>
      </c>
      <c r="X46" t="s">
        <v>272</v>
      </c>
      <c r="Y46" t="s">
        <v>451</v>
      </c>
      <c r="Z46">
        <v>8.7499999999999994E-2</v>
      </c>
      <c r="AA46" t="s">
        <v>492</v>
      </c>
      <c r="AC46" t="s">
        <v>292</v>
      </c>
      <c r="AD46" t="s">
        <v>272</v>
      </c>
      <c r="AE46" t="s">
        <v>421</v>
      </c>
      <c r="AF46">
        <v>0</v>
      </c>
      <c r="AG46" t="s">
        <v>397</v>
      </c>
      <c r="AH46" t="s">
        <v>272</v>
      </c>
      <c r="AI46" t="s">
        <v>398</v>
      </c>
      <c r="AJ46">
        <v>0</v>
      </c>
      <c r="AK46" t="s">
        <v>408</v>
      </c>
      <c r="AM46" t="s">
        <v>430</v>
      </c>
      <c r="AN46">
        <v>0.52</v>
      </c>
      <c r="AO46" t="s">
        <v>449</v>
      </c>
    </row>
    <row r="47" spans="1:41" x14ac:dyDescent="0.35">
      <c r="A47" t="s">
        <v>133</v>
      </c>
      <c r="B47" t="s">
        <v>29</v>
      </c>
      <c r="C47">
        <v>1</v>
      </c>
      <c r="D47">
        <v>2</v>
      </c>
      <c r="E47">
        <v>14</v>
      </c>
      <c r="F47">
        <v>8</v>
      </c>
      <c r="G47">
        <v>17.53</v>
      </c>
      <c r="H47" t="s">
        <v>401</v>
      </c>
      <c r="I47" t="s">
        <v>426</v>
      </c>
      <c r="J47">
        <v>60</v>
      </c>
      <c r="K47" t="s">
        <v>396</v>
      </c>
      <c r="L47" t="s">
        <v>493</v>
      </c>
      <c r="M47">
        <v>3</v>
      </c>
      <c r="N47">
        <v>3</v>
      </c>
      <c r="O47">
        <v>0</v>
      </c>
      <c r="P47">
        <v>3</v>
      </c>
      <c r="Q47" t="s">
        <v>421</v>
      </c>
      <c r="R47">
        <v>6</v>
      </c>
      <c r="S47">
        <v>6</v>
      </c>
      <c r="T47">
        <v>0</v>
      </c>
      <c r="U47">
        <v>6</v>
      </c>
      <c r="V47" t="s">
        <v>422</v>
      </c>
      <c r="W47" t="s">
        <v>403</v>
      </c>
      <c r="X47" t="s">
        <v>494</v>
      </c>
      <c r="Y47" t="s">
        <v>495</v>
      </c>
      <c r="Z47">
        <v>0.1</v>
      </c>
      <c r="AA47" t="s">
        <v>496</v>
      </c>
      <c r="AC47" t="s">
        <v>292</v>
      </c>
      <c r="AD47" t="s">
        <v>272</v>
      </c>
      <c r="AE47" t="s">
        <v>407</v>
      </c>
      <c r="AF47">
        <v>0</v>
      </c>
      <c r="AG47" t="s">
        <v>397</v>
      </c>
      <c r="AH47" t="s">
        <v>272</v>
      </c>
      <c r="AI47" t="s">
        <v>397</v>
      </c>
      <c r="AJ47">
        <v>0</v>
      </c>
      <c r="AK47" t="s">
        <v>408</v>
      </c>
      <c r="AM47" t="s">
        <v>399</v>
      </c>
      <c r="AN47">
        <v>0.45333333333333325</v>
      </c>
      <c r="AO47" t="s">
        <v>400</v>
      </c>
    </row>
    <row r="48" spans="1:41" x14ac:dyDescent="0.35">
      <c r="A48" t="s">
        <v>133</v>
      </c>
      <c r="B48" t="s">
        <v>29</v>
      </c>
      <c r="C48">
        <v>4</v>
      </c>
      <c r="D48">
        <v>2</v>
      </c>
      <c r="E48">
        <v>10</v>
      </c>
      <c r="F48">
        <v>7</v>
      </c>
      <c r="G48">
        <v>22.900000000000002</v>
      </c>
      <c r="H48" t="s">
        <v>401</v>
      </c>
      <c r="I48" t="s">
        <v>426</v>
      </c>
      <c r="J48">
        <v>80</v>
      </c>
      <c r="K48" t="s">
        <v>396</v>
      </c>
      <c r="L48" t="s">
        <v>497</v>
      </c>
      <c r="M48">
        <v>3</v>
      </c>
      <c r="N48">
        <v>3</v>
      </c>
      <c r="O48">
        <v>0</v>
      </c>
      <c r="P48">
        <v>3</v>
      </c>
      <c r="Q48" t="s">
        <v>421</v>
      </c>
      <c r="R48">
        <v>6</v>
      </c>
      <c r="S48">
        <v>6</v>
      </c>
      <c r="T48">
        <v>0</v>
      </c>
      <c r="U48">
        <v>6</v>
      </c>
      <c r="V48" t="s">
        <v>422</v>
      </c>
      <c r="W48" t="s">
        <v>403</v>
      </c>
      <c r="X48" t="s">
        <v>498</v>
      </c>
      <c r="Y48" t="s">
        <v>473</v>
      </c>
      <c r="Z48">
        <v>8.7499999999999994E-2</v>
      </c>
      <c r="AA48" t="s">
        <v>499</v>
      </c>
      <c r="AC48" t="s">
        <v>292</v>
      </c>
      <c r="AD48" t="s">
        <v>272</v>
      </c>
      <c r="AE48" t="s">
        <v>407</v>
      </c>
      <c r="AF48">
        <v>0</v>
      </c>
      <c r="AG48" t="s">
        <v>397</v>
      </c>
      <c r="AH48" t="s">
        <v>272</v>
      </c>
      <c r="AI48" t="s">
        <v>397</v>
      </c>
      <c r="AJ48">
        <v>0</v>
      </c>
      <c r="AK48" t="s">
        <v>408</v>
      </c>
      <c r="AM48" t="s">
        <v>399</v>
      </c>
      <c r="AN48">
        <v>0.45333333333333325</v>
      </c>
      <c r="AO48" t="s">
        <v>400</v>
      </c>
    </row>
    <row r="49" spans="1:41" x14ac:dyDescent="0.35">
      <c r="A49" t="s">
        <v>133</v>
      </c>
      <c r="B49" t="s">
        <v>29</v>
      </c>
      <c r="C49">
        <v>5</v>
      </c>
      <c r="D49">
        <v>2</v>
      </c>
      <c r="E49">
        <v>6</v>
      </c>
      <c r="F49">
        <v>5</v>
      </c>
      <c r="G49">
        <v>6.6</v>
      </c>
      <c r="H49" t="s">
        <v>401</v>
      </c>
      <c r="I49" t="s">
        <v>426</v>
      </c>
      <c r="J49">
        <v>60</v>
      </c>
      <c r="K49" t="s">
        <v>396</v>
      </c>
      <c r="L49" t="s">
        <v>431</v>
      </c>
      <c r="M49">
        <v>3</v>
      </c>
      <c r="N49">
        <v>3</v>
      </c>
      <c r="O49">
        <v>0</v>
      </c>
      <c r="P49">
        <v>3</v>
      </c>
      <c r="Q49" t="s">
        <v>421</v>
      </c>
      <c r="R49">
        <v>6</v>
      </c>
      <c r="S49">
        <v>6</v>
      </c>
      <c r="T49">
        <v>0</v>
      </c>
      <c r="U49">
        <v>6</v>
      </c>
      <c r="V49" t="s">
        <v>422</v>
      </c>
      <c r="W49" t="s">
        <v>403</v>
      </c>
      <c r="X49" t="s">
        <v>272</v>
      </c>
      <c r="Y49" t="s">
        <v>424</v>
      </c>
      <c r="Z49">
        <v>6.25E-2</v>
      </c>
      <c r="AA49" t="s">
        <v>500</v>
      </c>
      <c r="AC49" t="s">
        <v>292</v>
      </c>
      <c r="AD49" t="s">
        <v>272</v>
      </c>
      <c r="AE49" t="s">
        <v>272</v>
      </c>
      <c r="AF49">
        <v>0</v>
      </c>
      <c r="AG49" t="s">
        <v>397</v>
      </c>
      <c r="AH49" t="s">
        <v>272</v>
      </c>
      <c r="AI49" t="s">
        <v>272</v>
      </c>
      <c r="AJ49">
        <v>0</v>
      </c>
      <c r="AK49" t="s">
        <v>408</v>
      </c>
      <c r="AM49" t="s">
        <v>408</v>
      </c>
      <c r="AN49">
        <v>0.41333333333333339</v>
      </c>
      <c r="AO49" t="s">
        <v>400</v>
      </c>
    </row>
    <row r="50" spans="1:41" x14ac:dyDescent="0.35">
      <c r="A50" t="s">
        <v>133</v>
      </c>
      <c r="B50" t="s">
        <v>29</v>
      </c>
      <c r="C50">
        <v>2</v>
      </c>
      <c r="D50">
        <v>2</v>
      </c>
      <c r="E50">
        <v>15</v>
      </c>
      <c r="F50">
        <v>10</v>
      </c>
      <c r="G50">
        <v>17.77</v>
      </c>
      <c r="H50" t="s">
        <v>401</v>
      </c>
      <c r="I50" t="s">
        <v>426</v>
      </c>
      <c r="J50">
        <v>60</v>
      </c>
      <c r="K50" t="s">
        <v>396</v>
      </c>
      <c r="L50" t="s">
        <v>501</v>
      </c>
      <c r="M50">
        <v>3</v>
      </c>
      <c r="N50">
        <v>3</v>
      </c>
      <c r="O50">
        <v>0</v>
      </c>
      <c r="P50">
        <v>3</v>
      </c>
      <c r="Q50" t="s">
        <v>421</v>
      </c>
      <c r="R50">
        <v>6</v>
      </c>
      <c r="S50">
        <v>6</v>
      </c>
      <c r="T50">
        <v>0</v>
      </c>
      <c r="U50">
        <v>6</v>
      </c>
      <c r="V50" t="s">
        <v>422</v>
      </c>
      <c r="W50" t="s">
        <v>403</v>
      </c>
      <c r="X50" t="s">
        <v>272</v>
      </c>
      <c r="Y50" t="s">
        <v>463</v>
      </c>
      <c r="Z50">
        <v>0.125</v>
      </c>
      <c r="AA50" t="s">
        <v>502</v>
      </c>
      <c r="AC50" t="s">
        <v>292</v>
      </c>
      <c r="AD50" t="s">
        <v>272</v>
      </c>
      <c r="AE50" t="s">
        <v>407</v>
      </c>
      <c r="AF50">
        <v>0</v>
      </c>
      <c r="AG50" t="s">
        <v>397</v>
      </c>
      <c r="AH50" t="s">
        <v>272</v>
      </c>
      <c r="AI50" t="s">
        <v>397</v>
      </c>
      <c r="AJ50">
        <v>0</v>
      </c>
      <c r="AK50" t="s">
        <v>408</v>
      </c>
      <c r="AM50" t="s">
        <v>399</v>
      </c>
      <c r="AN50">
        <v>0.45333333333333325</v>
      </c>
      <c r="AO50" t="s">
        <v>400</v>
      </c>
    </row>
    <row r="51" spans="1:41" x14ac:dyDescent="0.35">
      <c r="A51" t="s">
        <v>135</v>
      </c>
      <c r="B51" t="s">
        <v>31</v>
      </c>
      <c r="C51">
        <v>1</v>
      </c>
      <c r="D51">
        <v>4</v>
      </c>
      <c r="E51">
        <v>77</v>
      </c>
      <c r="F51">
        <v>4</v>
      </c>
      <c r="G51">
        <v>202.1</v>
      </c>
      <c r="H51" t="s">
        <v>401</v>
      </c>
      <c r="I51" t="s">
        <v>426</v>
      </c>
      <c r="J51">
        <v>30</v>
      </c>
      <c r="K51" t="s">
        <v>396</v>
      </c>
      <c r="L51" t="s">
        <v>272</v>
      </c>
      <c r="M51">
        <v>3</v>
      </c>
      <c r="N51">
        <v>3</v>
      </c>
      <c r="O51">
        <v>1</v>
      </c>
      <c r="P51">
        <v>3</v>
      </c>
      <c r="Q51" t="s">
        <v>397</v>
      </c>
      <c r="R51">
        <v>6</v>
      </c>
      <c r="S51">
        <v>6</v>
      </c>
      <c r="T51">
        <v>2</v>
      </c>
      <c r="U51">
        <v>6</v>
      </c>
      <c r="V51" t="s">
        <v>398</v>
      </c>
      <c r="W51" t="s">
        <v>457</v>
      </c>
      <c r="X51" t="s">
        <v>503</v>
      </c>
      <c r="Y51" t="s">
        <v>504</v>
      </c>
      <c r="Z51">
        <v>0.05</v>
      </c>
      <c r="AA51" t="s">
        <v>505</v>
      </c>
      <c r="AC51" t="s">
        <v>292</v>
      </c>
      <c r="AD51" t="s">
        <v>421</v>
      </c>
      <c r="AE51" t="s">
        <v>397</v>
      </c>
      <c r="AF51">
        <v>0</v>
      </c>
      <c r="AG51" t="s">
        <v>397</v>
      </c>
      <c r="AH51" t="s">
        <v>398</v>
      </c>
      <c r="AI51" t="s">
        <v>408</v>
      </c>
      <c r="AJ51">
        <v>0</v>
      </c>
      <c r="AK51" t="s">
        <v>408</v>
      </c>
      <c r="AM51" t="s">
        <v>438</v>
      </c>
      <c r="AN51">
        <v>0.66666666666666663</v>
      </c>
      <c r="AO51" t="s">
        <v>449</v>
      </c>
    </row>
    <row r="52" spans="1:41" x14ac:dyDescent="0.35">
      <c r="A52" t="s">
        <v>135</v>
      </c>
      <c r="B52" t="s">
        <v>29</v>
      </c>
      <c r="C52">
        <v>1</v>
      </c>
      <c r="D52">
        <v>4</v>
      </c>
      <c r="E52">
        <v>11</v>
      </c>
      <c r="F52">
        <v>5</v>
      </c>
      <c r="G52">
        <v>17.049999999999997</v>
      </c>
      <c r="H52" t="s">
        <v>401</v>
      </c>
      <c r="I52" t="s">
        <v>426</v>
      </c>
      <c r="J52">
        <v>60</v>
      </c>
      <c r="K52" t="s">
        <v>396</v>
      </c>
      <c r="L52" t="s">
        <v>272</v>
      </c>
      <c r="M52">
        <v>3</v>
      </c>
      <c r="N52">
        <v>3</v>
      </c>
      <c r="O52">
        <v>0</v>
      </c>
      <c r="P52">
        <v>3</v>
      </c>
      <c r="Q52" t="s">
        <v>397</v>
      </c>
      <c r="R52">
        <v>6</v>
      </c>
      <c r="S52">
        <v>6</v>
      </c>
      <c r="T52">
        <v>0</v>
      </c>
      <c r="U52">
        <v>6</v>
      </c>
      <c r="V52" t="s">
        <v>398</v>
      </c>
      <c r="W52" t="s">
        <v>438</v>
      </c>
      <c r="X52" t="s">
        <v>272</v>
      </c>
      <c r="Y52" t="s">
        <v>506</v>
      </c>
      <c r="Z52">
        <v>6.25E-2</v>
      </c>
      <c r="AA52" t="s">
        <v>507</v>
      </c>
      <c r="AC52" t="s">
        <v>292</v>
      </c>
      <c r="AD52" t="s">
        <v>272</v>
      </c>
      <c r="AE52" t="s">
        <v>272</v>
      </c>
      <c r="AF52">
        <v>0</v>
      </c>
      <c r="AG52" t="s">
        <v>397</v>
      </c>
      <c r="AH52" t="s">
        <v>272</v>
      </c>
      <c r="AI52" t="s">
        <v>272</v>
      </c>
      <c r="AJ52">
        <v>0</v>
      </c>
      <c r="AK52" t="s">
        <v>408</v>
      </c>
      <c r="AM52" t="s">
        <v>408</v>
      </c>
      <c r="AN52">
        <v>0.44</v>
      </c>
      <c r="AO52" t="s">
        <v>400</v>
      </c>
    </row>
    <row r="53" spans="1:41" x14ac:dyDescent="0.35">
      <c r="A53" t="s">
        <v>145</v>
      </c>
      <c r="B53" t="s">
        <v>31</v>
      </c>
      <c r="C53">
        <v>1</v>
      </c>
      <c r="D53">
        <v>3</v>
      </c>
      <c r="E53">
        <v>98</v>
      </c>
      <c r="F53">
        <v>9</v>
      </c>
      <c r="G53">
        <v>314.45000000000005</v>
      </c>
      <c r="H53" t="s">
        <v>401</v>
      </c>
      <c r="I53" t="s">
        <v>426</v>
      </c>
      <c r="J53">
        <v>20</v>
      </c>
      <c r="K53" t="s">
        <v>396</v>
      </c>
      <c r="L53" t="s">
        <v>272</v>
      </c>
      <c r="M53">
        <v>3</v>
      </c>
      <c r="N53">
        <v>3</v>
      </c>
      <c r="O53">
        <v>2</v>
      </c>
      <c r="P53">
        <v>3</v>
      </c>
      <c r="Q53" t="s">
        <v>397</v>
      </c>
      <c r="R53">
        <v>6</v>
      </c>
      <c r="S53">
        <v>6</v>
      </c>
      <c r="T53">
        <v>4</v>
      </c>
      <c r="U53">
        <v>6</v>
      </c>
      <c r="V53" t="s">
        <v>398</v>
      </c>
      <c r="W53" t="s">
        <v>443</v>
      </c>
      <c r="X53" t="s">
        <v>407</v>
      </c>
      <c r="Y53" t="s">
        <v>508</v>
      </c>
      <c r="Z53">
        <v>0.1125</v>
      </c>
      <c r="AA53" t="s">
        <v>509</v>
      </c>
      <c r="AC53" t="s">
        <v>292</v>
      </c>
      <c r="AD53" t="s">
        <v>397</v>
      </c>
      <c r="AE53" t="s">
        <v>397</v>
      </c>
      <c r="AF53">
        <v>0</v>
      </c>
      <c r="AG53" t="s">
        <v>397</v>
      </c>
      <c r="AH53" t="s">
        <v>408</v>
      </c>
      <c r="AI53" t="s">
        <v>408</v>
      </c>
      <c r="AJ53">
        <v>0</v>
      </c>
      <c r="AK53" t="s">
        <v>408</v>
      </c>
      <c r="AM53" t="s">
        <v>510</v>
      </c>
      <c r="AN53">
        <v>0.73333333333333328</v>
      </c>
      <c r="AO53" t="s">
        <v>511</v>
      </c>
    </row>
    <row r="54" spans="1:41" x14ac:dyDescent="0.35">
      <c r="A54" t="s">
        <v>145</v>
      </c>
      <c r="B54" t="s">
        <v>29</v>
      </c>
      <c r="C54">
        <v>1</v>
      </c>
      <c r="D54">
        <v>3</v>
      </c>
      <c r="E54">
        <v>31</v>
      </c>
      <c r="F54">
        <v>13</v>
      </c>
      <c r="G54">
        <v>61.570000000000007</v>
      </c>
      <c r="H54" t="s">
        <v>401</v>
      </c>
      <c r="I54" t="s">
        <v>426</v>
      </c>
      <c r="J54">
        <v>20</v>
      </c>
      <c r="K54" t="s">
        <v>396</v>
      </c>
      <c r="L54" t="s">
        <v>272</v>
      </c>
      <c r="M54">
        <v>3</v>
      </c>
      <c r="N54">
        <v>3</v>
      </c>
      <c r="O54">
        <v>2</v>
      </c>
      <c r="P54">
        <v>3</v>
      </c>
      <c r="Q54" t="s">
        <v>397</v>
      </c>
      <c r="R54">
        <v>6</v>
      </c>
      <c r="S54">
        <v>6</v>
      </c>
      <c r="T54">
        <v>4</v>
      </c>
      <c r="U54">
        <v>6</v>
      </c>
      <c r="V54" t="s">
        <v>398</v>
      </c>
      <c r="W54" t="s">
        <v>443</v>
      </c>
      <c r="X54" t="s">
        <v>446</v>
      </c>
      <c r="Y54" t="s">
        <v>512</v>
      </c>
      <c r="Z54">
        <v>0.16250000000000001</v>
      </c>
      <c r="AA54" t="s">
        <v>513</v>
      </c>
      <c r="AC54" t="s">
        <v>292</v>
      </c>
      <c r="AD54" t="s">
        <v>407</v>
      </c>
      <c r="AE54" t="s">
        <v>421</v>
      </c>
      <c r="AF54">
        <v>0</v>
      </c>
      <c r="AG54" t="s">
        <v>397</v>
      </c>
      <c r="AH54" t="s">
        <v>397</v>
      </c>
      <c r="AI54" t="s">
        <v>398</v>
      </c>
      <c r="AJ54">
        <v>0</v>
      </c>
      <c r="AK54" t="s">
        <v>408</v>
      </c>
      <c r="AM54" t="s">
        <v>413</v>
      </c>
      <c r="AN54">
        <v>0.61333333333333329</v>
      </c>
      <c r="AO54" t="s">
        <v>449</v>
      </c>
    </row>
    <row r="55" spans="1:41" x14ac:dyDescent="0.35">
      <c r="A55" t="s">
        <v>148</v>
      </c>
      <c r="B55" t="s">
        <v>29</v>
      </c>
      <c r="C55">
        <v>1</v>
      </c>
      <c r="D55">
        <v>2</v>
      </c>
      <c r="E55">
        <v>0</v>
      </c>
      <c r="F55">
        <v>0</v>
      </c>
      <c r="G55">
        <v>0</v>
      </c>
      <c r="H55" t="s">
        <v>394</v>
      </c>
      <c r="I55" t="s">
        <v>402</v>
      </c>
      <c r="J55">
        <v>0</v>
      </c>
      <c r="K55" t="s">
        <v>396</v>
      </c>
      <c r="L55" t="s">
        <v>272</v>
      </c>
      <c r="M55">
        <v>0</v>
      </c>
      <c r="N55">
        <v>2</v>
      </c>
      <c r="O55">
        <v>3</v>
      </c>
      <c r="P55">
        <v>3</v>
      </c>
      <c r="Q55" t="s">
        <v>397</v>
      </c>
      <c r="R55">
        <v>0</v>
      </c>
      <c r="S55">
        <v>4</v>
      </c>
      <c r="T55">
        <v>6</v>
      </c>
      <c r="U55">
        <v>6</v>
      </c>
      <c r="V55" t="s">
        <v>398</v>
      </c>
      <c r="W55" t="s">
        <v>403</v>
      </c>
      <c r="X55" t="s">
        <v>272</v>
      </c>
      <c r="Y55" t="s">
        <v>272</v>
      </c>
      <c r="Z55">
        <v>0</v>
      </c>
      <c r="AA55" t="s">
        <v>272</v>
      </c>
      <c r="AC55" t="s">
        <v>292</v>
      </c>
      <c r="AD55" t="s">
        <v>272</v>
      </c>
      <c r="AE55" t="s">
        <v>272</v>
      </c>
      <c r="AF55">
        <v>0</v>
      </c>
      <c r="AG55" t="s">
        <v>272</v>
      </c>
      <c r="AH55" t="s">
        <v>272</v>
      </c>
      <c r="AI55" t="s">
        <v>272</v>
      </c>
      <c r="AJ55">
        <v>0</v>
      </c>
      <c r="AK55" t="s">
        <v>272</v>
      </c>
      <c r="AM55" t="s">
        <v>272</v>
      </c>
      <c r="AN55">
        <v>0.29333333333333333</v>
      </c>
      <c r="AO55" t="s">
        <v>400</v>
      </c>
    </row>
    <row r="56" spans="1:41" x14ac:dyDescent="0.35">
      <c r="A56" t="s">
        <v>148</v>
      </c>
      <c r="B56" t="s">
        <v>29</v>
      </c>
      <c r="C56">
        <v>2</v>
      </c>
      <c r="D56">
        <v>3</v>
      </c>
      <c r="E56">
        <v>7</v>
      </c>
      <c r="F56">
        <v>3</v>
      </c>
      <c r="G56">
        <v>13.5</v>
      </c>
      <c r="H56" t="s">
        <v>401</v>
      </c>
      <c r="I56" t="s">
        <v>402</v>
      </c>
      <c r="J56">
        <v>0</v>
      </c>
      <c r="K56" t="s">
        <v>396</v>
      </c>
      <c r="L56" t="s">
        <v>272</v>
      </c>
      <c r="M56">
        <v>3</v>
      </c>
      <c r="N56">
        <v>2</v>
      </c>
      <c r="O56">
        <v>3</v>
      </c>
      <c r="P56">
        <v>3</v>
      </c>
      <c r="Q56" t="s">
        <v>397</v>
      </c>
      <c r="R56">
        <v>6</v>
      </c>
      <c r="S56">
        <v>4</v>
      </c>
      <c r="T56">
        <v>6</v>
      </c>
      <c r="U56">
        <v>6</v>
      </c>
      <c r="V56" t="s">
        <v>398</v>
      </c>
      <c r="W56" t="s">
        <v>443</v>
      </c>
      <c r="X56" t="s">
        <v>272</v>
      </c>
      <c r="Y56" t="s">
        <v>514</v>
      </c>
      <c r="Z56">
        <v>3.7499999999999999E-2</v>
      </c>
      <c r="AA56" t="s">
        <v>515</v>
      </c>
      <c r="AC56" t="s">
        <v>292</v>
      </c>
      <c r="AD56" t="s">
        <v>272</v>
      </c>
      <c r="AE56" t="s">
        <v>272</v>
      </c>
      <c r="AF56">
        <v>0</v>
      </c>
      <c r="AG56" t="s">
        <v>397</v>
      </c>
      <c r="AH56" t="s">
        <v>272</v>
      </c>
      <c r="AI56" t="s">
        <v>272</v>
      </c>
      <c r="AJ56">
        <v>0</v>
      </c>
      <c r="AK56" t="s">
        <v>408</v>
      </c>
      <c r="AM56" t="s">
        <v>408</v>
      </c>
      <c r="AN56">
        <v>0.49333333333333335</v>
      </c>
      <c r="AO56" t="s">
        <v>400</v>
      </c>
    </row>
    <row r="57" spans="1:41" x14ac:dyDescent="0.35">
      <c r="A57" t="s">
        <v>150</v>
      </c>
      <c r="B57" t="s">
        <v>31</v>
      </c>
      <c r="C57">
        <v>2</v>
      </c>
      <c r="D57">
        <v>1</v>
      </c>
      <c r="E57">
        <v>0</v>
      </c>
      <c r="F57">
        <v>0</v>
      </c>
      <c r="G57">
        <v>0</v>
      </c>
      <c r="H57" t="s">
        <v>401</v>
      </c>
      <c r="I57" t="s">
        <v>402</v>
      </c>
      <c r="J57">
        <v>0</v>
      </c>
      <c r="K57" t="s">
        <v>396</v>
      </c>
      <c r="L57" t="s">
        <v>272</v>
      </c>
      <c r="M57">
        <v>3</v>
      </c>
      <c r="N57">
        <v>2</v>
      </c>
      <c r="O57">
        <v>3</v>
      </c>
      <c r="P57">
        <v>3</v>
      </c>
      <c r="Q57" t="s">
        <v>397</v>
      </c>
      <c r="R57">
        <v>6</v>
      </c>
      <c r="S57">
        <v>4</v>
      </c>
      <c r="T57">
        <v>6</v>
      </c>
      <c r="U57">
        <v>6</v>
      </c>
      <c r="V57" t="s">
        <v>398</v>
      </c>
      <c r="W57" t="s">
        <v>443</v>
      </c>
      <c r="X57" t="s">
        <v>272</v>
      </c>
      <c r="Y57" t="s">
        <v>272</v>
      </c>
      <c r="Z57">
        <v>0</v>
      </c>
      <c r="AA57" t="s">
        <v>272</v>
      </c>
      <c r="AC57" t="s">
        <v>292</v>
      </c>
      <c r="AD57" t="s">
        <v>272</v>
      </c>
      <c r="AE57" t="s">
        <v>272</v>
      </c>
      <c r="AF57">
        <v>0</v>
      </c>
      <c r="AG57" t="s">
        <v>272</v>
      </c>
      <c r="AH57" t="s">
        <v>272</v>
      </c>
      <c r="AI57" t="s">
        <v>272</v>
      </c>
      <c r="AJ57">
        <v>0</v>
      </c>
      <c r="AK57" t="s">
        <v>272</v>
      </c>
      <c r="AM57" t="s">
        <v>272</v>
      </c>
      <c r="AN57">
        <v>0.37333333333333335</v>
      </c>
      <c r="AO57" t="s">
        <v>400</v>
      </c>
    </row>
    <row r="58" spans="1:41" x14ac:dyDescent="0.35">
      <c r="A58" t="s">
        <v>157</v>
      </c>
      <c r="B58" t="s">
        <v>29</v>
      </c>
      <c r="C58">
        <v>1</v>
      </c>
      <c r="D58">
        <v>2</v>
      </c>
      <c r="E58">
        <v>2</v>
      </c>
      <c r="F58">
        <v>1</v>
      </c>
      <c r="G58">
        <v>4.9000000000000004</v>
      </c>
      <c r="H58" t="s">
        <v>401</v>
      </c>
      <c r="I58" t="s">
        <v>426</v>
      </c>
      <c r="J58">
        <v>60</v>
      </c>
      <c r="K58" t="s">
        <v>396</v>
      </c>
      <c r="L58" t="s">
        <v>272</v>
      </c>
      <c r="M58">
        <v>3</v>
      </c>
      <c r="N58">
        <v>3</v>
      </c>
      <c r="O58">
        <v>0</v>
      </c>
      <c r="P58">
        <v>3</v>
      </c>
      <c r="Q58" t="s">
        <v>397</v>
      </c>
      <c r="R58">
        <v>6</v>
      </c>
      <c r="S58">
        <v>6</v>
      </c>
      <c r="T58">
        <v>0</v>
      </c>
      <c r="U58">
        <v>6</v>
      </c>
      <c r="V58" t="s">
        <v>398</v>
      </c>
      <c r="W58" t="s">
        <v>438</v>
      </c>
      <c r="X58" t="s">
        <v>516</v>
      </c>
      <c r="Y58" t="s">
        <v>409</v>
      </c>
      <c r="Z58">
        <v>1.2500000000000001E-2</v>
      </c>
      <c r="AA58" t="s">
        <v>517</v>
      </c>
      <c r="AC58" t="s">
        <v>292</v>
      </c>
      <c r="AD58" t="s">
        <v>272</v>
      </c>
      <c r="AE58" t="s">
        <v>272</v>
      </c>
      <c r="AF58">
        <v>0</v>
      </c>
      <c r="AG58" t="s">
        <v>397</v>
      </c>
      <c r="AH58" t="s">
        <v>272</v>
      </c>
      <c r="AI58" t="s">
        <v>272</v>
      </c>
      <c r="AJ58">
        <v>0</v>
      </c>
      <c r="AK58" t="s">
        <v>408</v>
      </c>
      <c r="AM58" t="s">
        <v>408</v>
      </c>
      <c r="AN58">
        <v>0.44</v>
      </c>
      <c r="AO58" t="s">
        <v>400</v>
      </c>
    </row>
    <row r="59" spans="1:41" x14ac:dyDescent="0.35">
      <c r="A59" t="s">
        <v>157</v>
      </c>
      <c r="B59" t="s">
        <v>31</v>
      </c>
      <c r="C59">
        <v>2</v>
      </c>
      <c r="D59">
        <v>3</v>
      </c>
      <c r="E59">
        <v>16</v>
      </c>
      <c r="F59">
        <v>5</v>
      </c>
      <c r="G59">
        <v>47.29</v>
      </c>
      <c r="H59" t="s">
        <v>401</v>
      </c>
      <c r="I59" t="s">
        <v>402</v>
      </c>
      <c r="J59">
        <v>20</v>
      </c>
      <c r="K59" t="s">
        <v>396</v>
      </c>
      <c r="L59" t="s">
        <v>518</v>
      </c>
      <c r="M59">
        <v>3</v>
      </c>
      <c r="N59">
        <v>2</v>
      </c>
      <c r="O59">
        <v>2</v>
      </c>
      <c r="P59">
        <v>3</v>
      </c>
      <c r="Q59" t="s">
        <v>421</v>
      </c>
      <c r="R59">
        <v>6</v>
      </c>
      <c r="S59">
        <v>4</v>
      </c>
      <c r="T59">
        <v>4</v>
      </c>
      <c r="U59">
        <v>6</v>
      </c>
      <c r="V59" t="s">
        <v>422</v>
      </c>
      <c r="W59" t="s">
        <v>438</v>
      </c>
      <c r="X59" t="s">
        <v>519</v>
      </c>
      <c r="Y59" t="s">
        <v>520</v>
      </c>
      <c r="Z59">
        <v>6.25E-2</v>
      </c>
      <c r="AA59" t="s">
        <v>521</v>
      </c>
      <c r="AC59" t="s">
        <v>292</v>
      </c>
      <c r="AD59" t="s">
        <v>407</v>
      </c>
      <c r="AE59" t="s">
        <v>407</v>
      </c>
      <c r="AF59">
        <v>0</v>
      </c>
      <c r="AG59" t="s">
        <v>397</v>
      </c>
      <c r="AH59" t="s">
        <v>397</v>
      </c>
      <c r="AI59" t="s">
        <v>397</v>
      </c>
      <c r="AJ59">
        <v>0</v>
      </c>
      <c r="AK59" t="s">
        <v>408</v>
      </c>
      <c r="AM59" t="s">
        <v>430</v>
      </c>
      <c r="AN59">
        <v>0.52</v>
      </c>
      <c r="AO59" t="s">
        <v>449</v>
      </c>
    </row>
    <row r="60" spans="1:41" x14ac:dyDescent="0.35">
      <c r="A60" t="s">
        <v>157</v>
      </c>
      <c r="B60" t="s">
        <v>31</v>
      </c>
      <c r="C60">
        <v>1</v>
      </c>
      <c r="D60">
        <v>3</v>
      </c>
      <c r="E60">
        <v>55</v>
      </c>
      <c r="F60">
        <v>8</v>
      </c>
      <c r="G60">
        <v>103.86000000000004</v>
      </c>
      <c r="H60" t="s">
        <v>401</v>
      </c>
      <c r="I60" t="s">
        <v>426</v>
      </c>
      <c r="J60">
        <v>40</v>
      </c>
      <c r="K60" t="s">
        <v>396</v>
      </c>
      <c r="L60" t="s">
        <v>522</v>
      </c>
      <c r="M60">
        <v>3</v>
      </c>
      <c r="N60">
        <v>3</v>
      </c>
      <c r="O60">
        <v>1</v>
      </c>
      <c r="P60">
        <v>3</v>
      </c>
      <c r="Q60" t="s">
        <v>421</v>
      </c>
      <c r="R60">
        <v>6</v>
      </c>
      <c r="S60">
        <v>6</v>
      </c>
      <c r="T60">
        <v>2</v>
      </c>
      <c r="U60">
        <v>6</v>
      </c>
      <c r="V60" t="s">
        <v>422</v>
      </c>
      <c r="W60" t="s">
        <v>438</v>
      </c>
      <c r="X60" t="s">
        <v>420</v>
      </c>
      <c r="Y60" t="s">
        <v>523</v>
      </c>
      <c r="Z60">
        <v>0.1</v>
      </c>
      <c r="AA60" t="s">
        <v>524</v>
      </c>
      <c r="AC60" t="s">
        <v>292</v>
      </c>
      <c r="AD60" t="s">
        <v>407</v>
      </c>
      <c r="AE60" t="s">
        <v>397</v>
      </c>
      <c r="AF60">
        <v>0</v>
      </c>
      <c r="AG60" t="s">
        <v>397</v>
      </c>
      <c r="AH60" t="s">
        <v>397</v>
      </c>
      <c r="AI60" t="s">
        <v>408</v>
      </c>
      <c r="AJ60">
        <v>0</v>
      </c>
      <c r="AK60" t="s">
        <v>408</v>
      </c>
      <c r="AM60" t="s">
        <v>454</v>
      </c>
      <c r="AN60">
        <v>0.6</v>
      </c>
      <c r="AO60" t="s">
        <v>449</v>
      </c>
    </row>
    <row r="61" spans="1:41" x14ac:dyDescent="0.35">
      <c r="A61" t="s">
        <v>157</v>
      </c>
      <c r="B61" t="s">
        <v>29</v>
      </c>
      <c r="C61">
        <v>2</v>
      </c>
      <c r="D61">
        <v>2</v>
      </c>
      <c r="E61">
        <v>5</v>
      </c>
      <c r="F61">
        <v>3</v>
      </c>
      <c r="G61">
        <v>10</v>
      </c>
      <c r="H61" t="s">
        <v>394</v>
      </c>
      <c r="I61" t="s">
        <v>402</v>
      </c>
      <c r="J61">
        <v>60</v>
      </c>
      <c r="K61" t="s">
        <v>396</v>
      </c>
      <c r="L61" t="s">
        <v>525</v>
      </c>
      <c r="M61">
        <v>0</v>
      </c>
      <c r="N61">
        <v>2</v>
      </c>
      <c r="O61">
        <v>0</v>
      </c>
      <c r="P61">
        <v>3</v>
      </c>
      <c r="Q61" t="s">
        <v>421</v>
      </c>
      <c r="R61">
        <v>0</v>
      </c>
      <c r="S61">
        <v>4</v>
      </c>
      <c r="T61">
        <v>0</v>
      </c>
      <c r="U61">
        <v>6</v>
      </c>
      <c r="V61" t="s">
        <v>422</v>
      </c>
      <c r="W61" t="s">
        <v>417</v>
      </c>
      <c r="X61" t="s">
        <v>479</v>
      </c>
      <c r="Y61" t="s">
        <v>475</v>
      </c>
      <c r="Z61">
        <v>3.7499999999999999E-2</v>
      </c>
      <c r="AA61" t="s">
        <v>526</v>
      </c>
      <c r="AC61" t="s">
        <v>292</v>
      </c>
      <c r="AD61" t="s">
        <v>272</v>
      </c>
      <c r="AE61" t="s">
        <v>272</v>
      </c>
      <c r="AF61">
        <v>0</v>
      </c>
      <c r="AG61" t="s">
        <v>397</v>
      </c>
      <c r="AH61" t="s">
        <v>272</v>
      </c>
      <c r="AI61" t="s">
        <v>272</v>
      </c>
      <c r="AJ61">
        <v>0</v>
      </c>
      <c r="AK61" t="s">
        <v>408</v>
      </c>
      <c r="AM61" t="s">
        <v>408</v>
      </c>
      <c r="AN61">
        <v>0.30666666666666664</v>
      </c>
      <c r="AO61" t="s">
        <v>400</v>
      </c>
    </row>
    <row r="62" spans="1:41" x14ac:dyDescent="0.35">
      <c r="A62" t="s">
        <v>24</v>
      </c>
      <c r="B62" t="s">
        <v>29</v>
      </c>
      <c r="C62">
        <v>1</v>
      </c>
      <c r="D62">
        <v>2</v>
      </c>
      <c r="E62">
        <v>37</v>
      </c>
      <c r="F62">
        <v>14</v>
      </c>
      <c r="G62">
        <v>41.060000000000016</v>
      </c>
      <c r="H62" t="s">
        <v>401</v>
      </c>
      <c r="I62" t="s">
        <v>426</v>
      </c>
      <c r="J62">
        <v>0</v>
      </c>
      <c r="K62" t="s">
        <v>396</v>
      </c>
      <c r="L62" t="s">
        <v>527</v>
      </c>
      <c r="M62">
        <v>3</v>
      </c>
      <c r="N62">
        <v>3</v>
      </c>
      <c r="O62">
        <v>3</v>
      </c>
      <c r="P62">
        <v>3</v>
      </c>
      <c r="Q62" t="s">
        <v>421</v>
      </c>
      <c r="R62">
        <v>6</v>
      </c>
      <c r="S62">
        <v>6</v>
      </c>
      <c r="T62">
        <v>6</v>
      </c>
      <c r="U62">
        <v>6</v>
      </c>
      <c r="V62" t="s">
        <v>422</v>
      </c>
      <c r="W62" t="s">
        <v>443</v>
      </c>
      <c r="X62" t="s">
        <v>528</v>
      </c>
      <c r="Y62" t="s">
        <v>529</v>
      </c>
      <c r="Z62">
        <v>0.17499999999999999</v>
      </c>
      <c r="AA62" t="s">
        <v>530</v>
      </c>
      <c r="AC62" t="s">
        <v>292</v>
      </c>
      <c r="AD62" t="s">
        <v>272</v>
      </c>
      <c r="AE62" t="s">
        <v>397</v>
      </c>
      <c r="AF62">
        <v>0</v>
      </c>
      <c r="AG62" t="s">
        <v>397</v>
      </c>
      <c r="AH62" t="s">
        <v>272</v>
      </c>
      <c r="AI62" t="s">
        <v>408</v>
      </c>
      <c r="AJ62">
        <v>0</v>
      </c>
      <c r="AK62" t="s">
        <v>408</v>
      </c>
      <c r="AM62" t="s">
        <v>413</v>
      </c>
      <c r="AN62">
        <v>0.61333333333333329</v>
      </c>
      <c r="AO62" t="s">
        <v>449</v>
      </c>
    </row>
    <row r="63" spans="1:41" x14ac:dyDescent="0.35">
      <c r="A63" t="s">
        <v>172</v>
      </c>
      <c r="B63" t="s">
        <v>29</v>
      </c>
      <c r="C63">
        <v>1</v>
      </c>
      <c r="D63">
        <v>2</v>
      </c>
      <c r="E63">
        <v>8</v>
      </c>
      <c r="F63">
        <v>4</v>
      </c>
      <c r="G63">
        <v>35.799999999999997</v>
      </c>
      <c r="H63" t="s">
        <v>401</v>
      </c>
      <c r="I63" t="s">
        <v>426</v>
      </c>
      <c r="J63">
        <v>60</v>
      </c>
      <c r="K63" t="s">
        <v>396</v>
      </c>
      <c r="L63" t="s">
        <v>531</v>
      </c>
      <c r="M63">
        <v>3</v>
      </c>
      <c r="N63">
        <v>3</v>
      </c>
      <c r="O63">
        <v>0</v>
      </c>
      <c r="P63">
        <v>3</v>
      </c>
      <c r="Q63" t="s">
        <v>421</v>
      </c>
      <c r="R63">
        <v>6</v>
      </c>
      <c r="S63">
        <v>6</v>
      </c>
      <c r="T63">
        <v>0</v>
      </c>
      <c r="U63">
        <v>6</v>
      </c>
      <c r="V63" t="s">
        <v>422</v>
      </c>
      <c r="W63" t="s">
        <v>403</v>
      </c>
      <c r="X63" t="s">
        <v>532</v>
      </c>
      <c r="Y63" t="s">
        <v>468</v>
      </c>
      <c r="Z63">
        <v>0.05</v>
      </c>
      <c r="AA63" t="s">
        <v>533</v>
      </c>
      <c r="AC63" t="s">
        <v>292</v>
      </c>
      <c r="AD63" t="s">
        <v>407</v>
      </c>
      <c r="AE63" t="s">
        <v>407</v>
      </c>
      <c r="AF63">
        <v>0</v>
      </c>
      <c r="AG63" t="s">
        <v>397</v>
      </c>
      <c r="AH63" t="s">
        <v>397</v>
      </c>
      <c r="AI63" t="s">
        <v>397</v>
      </c>
      <c r="AJ63">
        <v>0</v>
      </c>
      <c r="AK63" t="s">
        <v>408</v>
      </c>
      <c r="AM63" t="s">
        <v>430</v>
      </c>
      <c r="AN63">
        <v>0.49333333333333335</v>
      </c>
      <c r="AO63" t="s">
        <v>400</v>
      </c>
    </row>
    <row r="64" spans="1:41" x14ac:dyDescent="0.35">
      <c r="A64" t="s">
        <v>172</v>
      </c>
      <c r="B64" t="s">
        <v>29</v>
      </c>
      <c r="C64">
        <v>2</v>
      </c>
      <c r="D64">
        <v>2</v>
      </c>
      <c r="E64">
        <v>18</v>
      </c>
      <c r="F64">
        <v>11</v>
      </c>
      <c r="G64">
        <v>49.900000000000006</v>
      </c>
      <c r="H64" t="s">
        <v>401</v>
      </c>
      <c r="I64" t="s">
        <v>426</v>
      </c>
      <c r="J64">
        <v>20</v>
      </c>
      <c r="K64" t="s">
        <v>396</v>
      </c>
      <c r="L64" t="s">
        <v>439</v>
      </c>
      <c r="M64">
        <v>3</v>
      </c>
      <c r="N64">
        <v>3</v>
      </c>
      <c r="O64">
        <v>2</v>
      </c>
      <c r="P64">
        <v>3</v>
      </c>
      <c r="Q64" t="s">
        <v>421</v>
      </c>
      <c r="R64">
        <v>6</v>
      </c>
      <c r="S64">
        <v>6</v>
      </c>
      <c r="T64">
        <v>4</v>
      </c>
      <c r="U64">
        <v>6</v>
      </c>
      <c r="V64" t="s">
        <v>422</v>
      </c>
      <c r="W64" t="s">
        <v>457</v>
      </c>
      <c r="X64" t="s">
        <v>534</v>
      </c>
      <c r="Y64" t="s">
        <v>452</v>
      </c>
      <c r="Z64">
        <v>0.13750000000000001</v>
      </c>
      <c r="AA64" t="s">
        <v>535</v>
      </c>
      <c r="AC64" t="s">
        <v>292</v>
      </c>
      <c r="AD64" t="s">
        <v>421</v>
      </c>
      <c r="AE64" t="s">
        <v>421</v>
      </c>
      <c r="AF64">
        <v>0</v>
      </c>
      <c r="AG64" t="s">
        <v>397</v>
      </c>
      <c r="AH64" t="s">
        <v>398</v>
      </c>
      <c r="AI64" t="s">
        <v>398</v>
      </c>
      <c r="AJ64">
        <v>0</v>
      </c>
      <c r="AK64" t="s">
        <v>408</v>
      </c>
      <c r="AM64" t="s">
        <v>454</v>
      </c>
      <c r="AN64">
        <v>0.62666666666666671</v>
      </c>
      <c r="AO64" t="s">
        <v>449</v>
      </c>
    </row>
    <row r="65" spans="1:41" x14ac:dyDescent="0.35">
      <c r="A65" t="s">
        <v>174</v>
      </c>
      <c r="B65" t="s">
        <v>29</v>
      </c>
      <c r="C65">
        <v>1</v>
      </c>
      <c r="D65">
        <v>2</v>
      </c>
      <c r="E65">
        <v>4</v>
      </c>
      <c r="F65">
        <v>3</v>
      </c>
      <c r="G65">
        <v>8.6</v>
      </c>
      <c r="H65" t="s">
        <v>401</v>
      </c>
      <c r="I65" t="s">
        <v>426</v>
      </c>
      <c r="J65">
        <v>46</v>
      </c>
      <c r="K65" t="s">
        <v>396</v>
      </c>
      <c r="L65" t="s">
        <v>272</v>
      </c>
      <c r="M65">
        <v>3</v>
      </c>
      <c r="N65">
        <v>3</v>
      </c>
      <c r="O65">
        <v>1</v>
      </c>
      <c r="P65">
        <v>3</v>
      </c>
      <c r="Q65" t="s">
        <v>397</v>
      </c>
      <c r="R65">
        <v>6</v>
      </c>
      <c r="S65">
        <v>6</v>
      </c>
      <c r="T65">
        <v>2</v>
      </c>
      <c r="U65">
        <v>6</v>
      </c>
      <c r="V65" t="s">
        <v>398</v>
      </c>
      <c r="W65" t="s">
        <v>457</v>
      </c>
      <c r="X65" t="s">
        <v>525</v>
      </c>
      <c r="Y65" t="s">
        <v>432</v>
      </c>
      <c r="Z65">
        <v>3.7499999999999999E-2</v>
      </c>
      <c r="AA65" t="s">
        <v>536</v>
      </c>
      <c r="AC65" t="s">
        <v>292</v>
      </c>
      <c r="AD65" t="s">
        <v>272</v>
      </c>
      <c r="AE65" t="s">
        <v>272</v>
      </c>
      <c r="AF65">
        <v>0</v>
      </c>
      <c r="AG65" t="s">
        <v>397</v>
      </c>
      <c r="AH65" t="s">
        <v>272</v>
      </c>
      <c r="AI65" t="s">
        <v>272</v>
      </c>
      <c r="AJ65">
        <v>0</v>
      </c>
      <c r="AK65" t="s">
        <v>408</v>
      </c>
      <c r="AM65" t="s">
        <v>408</v>
      </c>
      <c r="AN65">
        <v>0.46666666666666662</v>
      </c>
      <c r="AO65" t="s">
        <v>400</v>
      </c>
    </row>
    <row r="66" spans="1:41" x14ac:dyDescent="0.35">
      <c r="A66" t="s">
        <v>174</v>
      </c>
      <c r="B66" t="s">
        <v>29</v>
      </c>
      <c r="C66">
        <v>2</v>
      </c>
      <c r="D66">
        <v>2</v>
      </c>
      <c r="E66">
        <v>11</v>
      </c>
      <c r="F66">
        <v>1</v>
      </c>
      <c r="G66">
        <v>59.2</v>
      </c>
      <c r="H66" t="s">
        <v>394</v>
      </c>
      <c r="I66" t="s">
        <v>402</v>
      </c>
      <c r="J66">
        <v>51</v>
      </c>
      <c r="K66" t="s">
        <v>396</v>
      </c>
      <c r="L66" t="s">
        <v>272</v>
      </c>
      <c r="M66">
        <v>0</v>
      </c>
      <c r="N66">
        <v>2</v>
      </c>
      <c r="O66">
        <v>0</v>
      </c>
      <c r="P66">
        <v>3</v>
      </c>
      <c r="Q66" t="s">
        <v>397</v>
      </c>
      <c r="R66">
        <v>0</v>
      </c>
      <c r="S66">
        <v>4</v>
      </c>
      <c r="T66">
        <v>0</v>
      </c>
      <c r="U66">
        <v>6</v>
      </c>
      <c r="V66" t="s">
        <v>398</v>
      </c>
      <c r="W66" t="s">
        <v>414</v>
      </c>
      <c r="X66" t="s">
        <v>537</v>
      </c>
      <c r="Y66" t="s">
        <v>538</v>
      </c>
      <c r="Z66">
        <v>1.2500000000000001E-2</v>
      </c>
      <c r="AA66" t="s">
        <v>539</v>
      </c>
      <c r="AC66" t="s">
        <v>292</v>
      </c>
      <c r="AD66" t="s">
        <v>407</v>
      </c>
      <c r="AE66" t="s">
        <v>407</v>
      </c>
      <c r="AF66">
        <v>0</v>
      </c>
      <c r="AG66" t="s">
        <v>397</v>
      </c>
      <c r="AH66" t="s">
        <v>397</v>
      </c>
      <c r="AI66" t="s">
        <v>397</v>
      </c>
      <c r="AJ66">
        <v>0</v>
      </c>
      <c r="AK66" t="s">
        <v>408</v>
      </c>
      <c r="AM66" t="s">
        <v>430</v>
      </c>
      <c r="AN66">
        <v>0.41333333333333339</v>
      </c>
      <c r="AO66" t="s">
        <v>400</v>
      </c>
    </row>
    <row r="67" spans="1:41" x14ac:dyDescent="0.35">
      <c r="A67" t="s">
        <v>178</v>
      </c>
      <c r="B67" t="s">
        <v>29</v>
      </c>
      <c r="C67">
        <v>1</v>
      </c>
      <c r="D67">
        <v>2</v>
      </c>
      <c r="E67">
        <v>4</v>
      </c>
      <c r="F67">
        <v>1</v>
      </c>
      <c r="G67">
        <v>8</v>
      </c>
      <c r="H67" t="s">
        <v>411</v>
      </c>
      <c r="I67" t="s">
        <v>395</v>
      </c>
      <c r="J67">
        <v>60</v>
      </c>
      <c r="K67" t="s">
        <v>396</v>
      </c>
      <c r="L67" t="s">
        <v>272</v>
      </c>
      <c r="M67">
        <v>1</v>
      </c>
      <c r="N67">
        <v>0</v>
      </c>
      <c r="O67">
        <v>0</v>
      </c>
      <c r="P67">
        <v>3</v>
      </c>
      <c r="Q67" t="s">
        <v>397</v>
      </c>
      <c r="R67">
        <v>2</v>
      </c>
      <c r="S67">
        <v>0</v>
      </c>
      <c r="T67">
        <v>0</v>
      </c>
      <c r="U67">
        <v>6</v>
      </c>
      <c r="V67" t="s">
        <v>398</v>
      </c>
      <c r="W67" t="s">
        <v>417</v>
      </c>
      <c r="X67" t="s">
        <v>272</v>
      </c>
      <c r="Y67" t="s">
        <v>432</v>
      </c>
      <c r="Z67">
        <v>1.2500000000000001E-2</v>
      </c>
      <c r="AA67" t="s">
        <v>422</v>
      </c>
      <c r="AC67" t="s">
        <v>292</v>
      </c>
      <c r="AD67" t="s">
        <v>272</v>
      </c>
      <c r="AE67" t="s">
        <v>272</v>
      </c>
      <c r="AF67">
        <v>0</v>
      </c>
      <c r="AG67" t="s">
        <v>397</v>
      </c>
      <c r="AH67" t="s">
        <v>272</v>
      </c>
      <c r="AI67" t="s">
        <v>272</v>
      </c>
      <c r="AJ67">
        <v>0</v>
      </c>
      <c r="AK67" t="s">
        <v>408</v>
      </c>
      <c r="AM67" t="s">
        <v>408</v>
      </c>
      <c r="AN67">
        <v>0.30666666666666664</v>
      </c>
      <c r="AO67" t="s">
        <v>400</v>
      </c>
    </row>
    <row r="68" spans="1:41" x14ac:dyDescent="0.35">
      <c r="A68" t="s">
        <v>178</v>
      </c>
      <c r="B68" t="s">
        <v>31</v>
      </c>
      <c r="C68">
        <v>1</v>
      </c>
      <c r="D68">
        <v>2</v>
      </c>
      <c r="E68">
        <v>12</v>
      </c>
      <c r="F68">
        <v>4</v>
      </c>
      <c r="G68">
        <v>56.9</v>
      </c>
      <c r="H68" t="s">
        <v>401</v>
      </c>
      <c r="I68" t="s">
        <v>426</v>
      </c>
      <c r="J68">
        <v>20</v>
      </c>
      <c r="K68" t="s">
        <v>396</v>
      </c>
      <c r="L68" t="s">
        <v>272</v>
      </c>
      <c r="M68">
        <v>3</v>
      </c>
      <c r="N68">
        <v>3</v>
      </c>
      <c r="O68">
        <v>2</v>
      </c>
      <c r="P68">
        <v>3</v>
      </c>
      <c r="Q68" t="s">
        <v>397</v>
      </c>
      <c r="R68">
        <v>6</v>
      </c>
      <c r="S68">
        <v>6</v>
      </c>
      <c r="T68">
        <v>4</v>
      </c>
      <c r="U68">
        <v>6</v>
      </c>
      <c r="V68" t="s">
        <v>398</v>
      </c>
      <c r="W68" t="s">
        <v>443</v>
      </c>
      <c r="X68" t="s">
        <v>407</v>
      </c>
      <c r="Y68" t="s">
        <v>455</v>
      </c>
      <c r="Z68">
        <v>0.05</v>
      </c>
      <c r="AA68" t="s">
        <v>540</v>
      </c>
      <c r="AC68" t="s">
        <v>292</v>
      </c>
      <c r="AD68" t="s">
        <v>397</v>
      </c>
      <c r="AE68" t="s">
        <v>407</v>
      </c>
      <c r="AF68">
        <v>0</v>
      </c>
      <c r="AG68" t="s">
        <v>397</v>
      </c>
      <c r="AH68" t="s">
        <v>408</v>
      </c>
      <c r="AI68" t="s">
        <v>397</v>
      </c>
      <c r="AJ68">
        <v>0</v>
      </c>
      <c r="AK68" t="s">
        <v>408</v>
      </c>
      <c r="AM68" t="s">
        <v>454</v>
      </c>
      <c r="AN68">
        <v>0.65333333333333332</v>
      </c>
      <c r="AO68" t="s">
        <v>449</v>
      </c>
    </row>
    <row r="69" spans="1:41" x14ac:dyDescent="0.35">
      <c r="A69" t="s">
        <v>187</v>
      </c>
      <c r="B69" t="s">
        <v>29</v>
      </c>
      <c r="C69">
        <v>1</v>
      </c>
      <c r="D69">
        <v>2</v>
      </c>
      <c r="E69">
        <v>7</v>
      </c>
      <c r="F69">
        <v>4</v>
      </c>
      <c r="G69">
        <v>14.700000000000001</v>
      </c>
      <c r="H69" t="s">
        <v>394</v>
      </c>
      <c r="I69" t="s">
        <v>416</v>
      </c>
      <c r="J69">
        <v>60</v>
      </c>
      <c r="K69" t="s">
        <v>396</v>
      </c>
      <c r="L69" t="s">
        <v>272</v>
      </c>
      <c r="M69">
        <v>0</v>
      </c>
      <c r="N69">
        <v>1</v>
      </c>
      <c r="O69">
        <v>0</v>
      </c>
      <c r="P69">
        <v>3</v>
      </c>
      <c r="Q69" t="s">
        <v>397</v>
      </c>
      <c r="R69">
        <v>0</v>
      </c>
      <c r="S69">
        <v>2</v>
      </c>
      <c r="T69">
        <v>0</v>
      </c>
      <c r="U69">
        <v>6</v>
      </c>
      <c r="V69" t="s">
        <v>398</v>
      </c>
      <c r="W69" t="s">
        <v>417</v>
      </c>
      <c r="X69" t="s">
        <v>272</v>
      </c>
      <c r="Y69" t="s">
        <v>440</v>
      </c>
      <c r="Z69">
        <v>0.05</v>
      </c>
      <c r="AA69" t="s">
        <v>541</v>
      </c>
      <c r="AC69" t="s">
        <v>292</v>
      </c>
      <c r="AD69" t="s">
        <v>272</v>
      </c>
      <c r="AE69" t="s">
        <v>272</v>
      </c>
      <c r="AF69">
        <v>0</v>
      </c>
      <c r="AG69" t="s">
        <v>397</v>
      </c>
      <c r="AH69" t="s">
        <v>272</v>
      </c>
      <c r="AI69" t="s">
        <v>272</v>
      </c>
      <c r="AJ69">
        <v>0</v>
      </c>
      <c r="AK69" t="s">
        <v>408</v>
      </c>
      <c r="AM69" t="s">
        <v>408</v>
      </c>
      <c r="AN69">
        <v>0.30666666666666664</v>
      </c>
      <c r="AO69" t="s">
        <v>400</v>
      </c>
    </row>
    <row r="70" spans="1:41" x14ac:dyDescent="0.35">
      <c r="A70" t="s">
        <v>187</v>
      </c>
      <c r="B70" t="s">
        <v>31</v>
      </c>
      <c r="C70">
        <v>1</v>
      </c>
      <c r="D70">
        <v>7</v>
      </c>
      <c r="E70">
        <v>131</v>
      </c>
      <c r="F70">
        <v>11</v>
      </c>
      <c r="G70">
        <v>630.79999999999984</v>
      </c>
      <c r="H70" t="s">
        <v>401</v>
      </c>
      <c r="I70" t="s">
        <v>426</v>
      </c>
      <c r="J70">
        <v>20</v>
      </c>
      <c r="K70" t="s">
        <v>396</v>
      </c>
      <c r="L70" t="s">
        <v>542</v>
      </c>
      <c r="M70">
        <v>3</v>
      </c>
      <c r="N70">
        <v>3</v>
      </c>
      <c r="O70">
        <v>2</v>
      </c>
      <c r="P70">
        <v>3</v>
      </c>
      <c r="Q70" t="s">
        <v>421</v>
      </c>
      <c r="R70">
        <v>6</v>
      </c>
      <c r="S70">
        <v>6</v>
      </c>
      <c r="T70">
        <v>4</v>
      </c>
      <c r="U70">
        <v>6</v>
      </c>
      <c r="V70" t="s">
        <v>422</v>
      </c>
      <c r="W70" t="s">
        <v>457</v>
      </c>
      <c r="X70" t="s">
        <v>543</v>
      </c>
      <c r="Y70" t="s">
        <v>544</v>
      </c>
      <c r="Z70">
        <v>0.13750000000000001</v>
      </c>
      <c r="AA70" t="s">
        <v>545</v>
      </c>
      <c r="AC70" t="s">
        <v>292</v>
      </c>
      <c r="AD70" t="s">
        <v>421</v>
      </c>
      <c r="AE70" t="s">
        <v>397</v>
      </c>
      <c r="AF70">
        <v>0</v>
      </c>
      <c r="AG70" t="s">
        <v>397</v>
      </c>
      <c r="AH70" t="s">
        <v>398</v>
      </c>
      <c r="AI70" t="s">
        <v>408</v>
      </c>
      <c r="AJ70">
        <v>0</v>
      </c>
      <c r="AK70" t="s">
        <v>408</v>
      </c>
      <c r="AM70" t="s">
        <v>438</v>
      </c>
      <c r="AN70">
        <v>0.66666666666666663</v>
      </c>
      <c r="AO70" t="s">
        <v>449</v>
      </c>
    </row>
    <row r="71" spans="1:41" x14ac:dyDescent="0.35">
      <c r="A71" t="s">
        <v>193</v>
      </c>
      <c r="B71" t="s">
        <v>29</v>
      </c>
      <c r="C71">
        <v>1</v>
      </c>
      <c r="D71">
        <v>2</v>
      </c>
      <c r="E71">
        <v>1</v>
      </c>
      <c r="F71">
        <v>1</v>
      </c>
      <c r="G71">
        <v>3.8</v>
      </c>
      <c r="H71" t="s">
        <v>394</v>
      </c>
      <c r="I71" t="s">
        <v>426</v>
      </c>
      <c r="J71">
        <v>45</v>
      </c>
      <c r="K71" t="s">
        <v>396</v>
      </c>
      <c r="L71" t="s">
        <v>272</v>
      </c>
      <c r="M71">
        <v>0</v>
      </c>
      <c r="N71">
        <v>3</v>
      </c>
      <c r="O71">
        <v>1</v>
      </c>
      <c r="P71">
        <v>3</v>
      </c>
      <c r="Q71" t="s">
        <v>397</v>
      </c>
      <c r="R71">
        <v>0</v>
      </c>
      <c r="S71">
        <v>6</v>
      </c>
      <c r="T71">
        <v>2</v>
      </c>
      <c r="U71">
        <v>6</v>
      </c>
      <c r="V71" t="s">
        <v>398</v>
      </c>
      <c r="W71" t="s">
        <v>442</v>
      </c>
      <c r="X71" t="s">
        <v>272</v>
      </c>
      <c r="Y71" t="s">
        <v>546</v>
      </c>
      <c r="Z71">
        <v>1.2500000000000001E-2</v>
      </c>
      <c r="AA71" t="s">
        <v>547</v>
      </c>
      <c r="AC71" t="s">
        <v>292</v>
      </c>
      <c r="AD71" t="s">
        <v>272</v>
      </c>
      <c r="AE71" t="s">
        <v>272</v>
      </c>
      <c r="AF71">
        <v>0</v>
      </c>
      <c r="AG71" t="s">
        <v>397</v>
      </c>
      <c r="AH71" t="s">
        <v>272</v>
      </c>
      <c r="AI71" t="s">
        <v>272</v>
      </c>
      <c r="AJ71">
        <v>0</v>
      </c>
      <c r="AK71" t="s">
        <v>408</v>
      </c>
      <c r="AM71" t="s">
        <v>408</v>
      </c>
      <c r="AN71">
        <v>0.38666666666666666</v>
      </c>
      <c r="AO71" t="s">
        <v>400</v>
      </c>
    </row>
    <row r="72" spans="1:41" x14ac:dyDescent="0.35">
      <c r="A72" t="s">
        <v>196</v>
      </c>
      <c r="B72" t="s">
        <v>29</v>
      </c>
      <c r="C72">
        <v>1</v>
      </c>
      <c r="D72">
        <v>3</v>
      </c>
      <c r="E72">
        <v>13</v>
      </c>
      <c r="F72">
        <v>3</v>
      </c>
      <c r="G72">
        <v>23.740000000000002</v>
      </c>
      <c r="H72" t="s">
        <v>411</v>
      </c>
      <c r="I72" t="s">
        <v>395</v>
      </c>
      <c r="J72">
        <v>40</v>
      </c>
      <c r="K72" t="s">
        <v>396</v>
      </c>
      <c r="L72" t="s">
        <v>272</v>
      </c>
      <c r="M72">
        <v>1</v>
      </c>
      <c r="N72">
        <v>0</v>
      </c>
      <c r="O72">
        <v>1</v>
      </c>
      <c r="P72">
        <v>3</v>
      </c>
      <c r="Q72" t="s">
        <v>397</v>
      </c>
      <c r="R72">
        <v>2</v>
      </c>
      <c r="S72">
        <v>0</v>
      </c>
      <c r="T72">
        <v>2</v>
      </c>
      <c r="U72">
        <v>6</v>
      </c>
      <c r="V72" t="s">
        <v>398</v>
      </c>
      <c r="W72" t="s">
        <v>414</v>
      </c>
      <c r="X72" t="s">
        <v>272</v>
      </c>
      <c r="Y72" t="s">
        <v>405</v>
      </c>
      <c r="Z72">
        <v>3.7499999999999999E-2</v>
      </c>
      <c r="AA72" t="s">
        <v>548</v>
      </c>
      <c r="AC72" t="s">
        <v>292</v>
      </c>
      <c r="AD72" t="s">
        <v>272</v>
      </c>
      <c r="AE72" t="s">
        <v>407</v>
      </c>
      <c r="AF72">
        <v>0</v>
      </c>
      <c r="AG72" t="s">
        <v>397</v>
      </c>
      <c r="AH72" t="s">
        <v>272</v>
      </c>
      <c r="AI72" t="s">
        <v>397</v>
      </c>
      <c r="AJ72">
        <v>0</v>
      </c>
      <c r="AK72" t="s">
        <v>408</v>
      </c>
      <c r="AM72" t="s">
        <v>399</v>
      </c>
      <c r="AN72">
        <v>0.37333333333333335</v>
      </c>
      <c r="AO72" t="s">
        <v>400</v>
      </c>
    </row>
    <row r="73" spans="1:41" x14ac:dyDescent="0.35">
      <c r="A73" t="s">
        <v>198</v>
      </c>
      <c r="B73" t="s">
        <v>29</v>
      </c>
      <c r="C73">
        <v>3</v>
      </c>
      <c r="D73">
        <v>4</v>
      </c>
      <c r="E73">
        <v>13</v>
      </c>
      <c r="F73">
        <v>3</v>
      </c>
      <c r="G73">
        <v>33.6</v>
      </c>
      <c r="H73" t="s">
        <v>411</v>
      </c>
      <c r="I73" t="s">
        <v>402</v>
      </c>
      <c r="J73">
        <v>60</v>
      </c>
      <c r="K73" t="s">
        <v>396</v>
      </c>
      <c r="L73" t="s">
        <v>272</v>
      </c>
      <c r="M73">
        <v>1</v>
      </c>
      <c r="N73">
        <v>2</v>
      </c>
      <c r="O73">
        <v>0</v>
      </c>
      <c r="P73">
        <v>3</v>
      </c>
      <c r="Q73" t="s">
        <v>397</v>
      </c>
      <c r="R73">
        <v>2</v>
      </c>
      <c r="S73">
        <v>4</v>
      </c>
      <c r="T73">
        <v>0</v>
      </c>
      <c r="U73">
        <v>6</v>
      </c>
      <c r="V73" t="s">
        <v>398</v>
      </c>
      <c r="W73" t="s">
        <v>413</v>
      </c>
      <c r="X73" t="s">
        <v>549</v>
      </c>
      <c r="Y73" t="s">
        <v>550</v>
      </c>
      <c r="Z73">
        <v>3.7499999999999999E-2</v>
      </c>
      <c r="AA73" t="s">
        <v>551</v>
      </c>
      <c r="AC73" t="s">
        <v>292</v>
      </c>
      <c r="AD73" t="s">
        <v>272</v>
      </c>
      <c r="AE73" t="s">
        <v>272</v>
      </c>
      <c r="AF73">
        <v>0</v>
      </c>
      <c r="AG73" t="s">
        <v>397</v>
      </c>
      <c r="AH73" t="s">
        <v>272</v>
      </c>
      <c r="AI73" t="s">
        <v>272</v>
      </c>
      <c r="AJ73">
        <v>0</v>
      </c>
      <c r="AK73" t="s">
        <v>408</v>
      </c>
      <c r="AM73" t="s">
        <v>408</v>
      </c>
      <c r="AN73">
        <v>0.36</v>
      </c>
      <c r="AO73" t="s">
        <v>400</v>
      </c>
    </row>
    <row r="74" spans="1:41" x14ac:dyDescent="0.35">
      <c r="A74" t="s">
        <v>198</v>
      </c>
      <c r="B74" t="s">
        <v>29</v>
      </c>
      <c r="C74">
        <v>2</v>
      </c>
      <c r="D74">
        <v>3</v>
      </c>
      <c r="E74">
        <v>7</v>
      </c>
      <c r="F74">
        <v>3</v>
      </c>
      <c r="G74">
        <v>18.5</v>
      </c>
      <c r="H74" t="s">
        <v>394</v>
      </c>
      <c r="I74" t="s">
        <v>395</v>
      </c>
      <c r="J74">
        <v>60</v>
      </c>
      <c r="K74" t="s">
        <v>396</v>
      </c>
      <c r="L74" t="s">
        <v>272</v>
      </c>
      <c r="M74">
        <v>0</v>
      </c>
      <c r="N74">
        <v>0</v>
      </c>
      <c r="O74">
        <v>0</v>
      </c>
      <c r="P74">
        <v>3</v>
      </c>
      <c r="Q74" t="s">
        <v>397</v>
      </c>
      <c r="R74">
        <v>0</v>
      </c>
      <c r="S74">
        <v>0</v>
      </c>
      <c r="T74">
        <v>0</v>
      </c>
      <c r="U74">
        <v>6</v>
      </c>
      <c r="V74" t="s">
        <v>398</v>
      </c>
      <c r="W74" t="s">
        <v>399</v>
      </c>
      <c r="X74" t="s">
        <v>552</v>
      </c>
      <c r="Y74" t="s">
        <v>514</v>
      </c>
      <c r="Z74">
        <v>3.7499999999999999E-2</v>
      </c>
      <c r="AA74" t="s">
        <v>553</v>
      </c>
      <c r="AC74" t="s">
        <v>292</v>
      </c>
      <c r="AD74" t="s">
        <v>272</v>
      </c>
      <c r="AE74" t="s">
        <v>272</v>
      </c>
      <c r="AF74">
        <v>0</v>
      </c>
      <c r="AG74" t="s">
        <v>397</v>
      </c>
      <c r="AH74" t="s">
        <v>272</v>
      </c>
      <c r="AI74" t="s">
        <v>272</v>
      </c>
      <c r="AJ74">
        <v>0</v>
      </c>
      <c r="AK74" t="s">
        <v>408</v>
      </c>
      <c r="AM74" t="s">
        <v>408</v>
      </c>
      <c r="AN74">
        <v>0.28000000000000003</v>
      </c>
      <c r="AO74" t="s">
        <v>400</v>
      </c>
    </row>
    <row r="75" spans="1:41" x14ac:dyDescent="0.35">
      <c r="A75" t="s">
        <v>198</v>
      </c>
      <c r="B75" t="s">
        <v>29</v>
      </c>
      <c r="C75">
        <v>1</v>
      </c>
      <c r="D75">
        <v>4</v>
      </c>
      <c r="E75">
        <v>0</v>
      </c>
      <c r="F75">
        <v>0</v>
      </c>
      <c r="G75">
        <v>0</v>
      </c>
      <c r="H75" t="s">
        <v>401</v>
      </c>
      <c r="I75" t="s">
        <v>395</v>
      </c>
      <c r="J75">
        <v>60</v>
      </c>
      <c r="K75" t="s">
        <v>396</v>
      </c>
      <c r="L75" t="s">
        <v>272</v>
      </c>
      <c r="M75">
        <v>3</v>
      </c>
      <c r="N75">
        <v>0</v>
      </c>
      <c r="O75">
        <v>0</v>
      </c>
      <c r="P75">
        <v>3</v>
      </c>
      <c r="Q75" t="s">
        <v>397</v>
      </c>
      <c r="R75">
        <v>6</v>
      </c>
      <c r="S75">
        <v>0</v>
      </c>
      <c r="T75">
        <v>0</v>
      </c>
      <c r="U75">
        <v>6</v>
      </c>
      <c r="V75" t="s">
        <v>398</v>
      </c>
      <c r="W75" t="s">
        <v>413</v>
      </c>
      <c r="X75" t="s">
        <v>272</v>
      </c>
      <c r="Y75" t="s">
        <v>272</v>
      </c>
      <c r="Z75">
        <v>0</v>
      </c>
      <c r="AA75" t="s">
        <v>272</v>
      </c>
      <c r="AC75" t="s">
        <v>292</v>
      </c>
      <c r="AD75" t="s">
        <v>272</v>
      </c>
      <c r="AE75" t="s">
        <v>272</v>
      </c>
      <c r="AF75">
        <v>0</v>
      </c>
      <c r="AG75" t="s">
        <v>272</v>
      </c>
      <c r="AH75" t="s">
        <v>272</v>
      </c>
      <c r="AI75" t="s">
        <v>272</v>
      </c>
      <c r="AJ75">
        <v>0</v>
      </c>
      <c r="AK75" t="s">
        <v>272</v>
      </c>
      <c r="AM75" t="s">
        <v>272</v>
      </c>
      <c r="AN75">
        <v>0.24</v>
      </c>
      <c r="AO75" t="s">
        <v>400</v>
      </c>
    </row>
    <row r="76" spans="1:41" x14ac:dyDescent="0.35">
      <c r="A76" t="s">
        <v>200</v>
      </c>
      <c r="B76" t="s">
        <v>29</v>
      </c>
      <c r="C76">
        <v>1</v>
      </c>
      <c r="D76">
        <v>3</v>
      </c>
      <c r="E76">
        <v>7</v>
      </c>
      <c r="F76">
        <v>2</v>
      </c>
      <c r="G76">
        <v>11.2</v>
      </c>
      <c r="H76" t="s">
        <v>401</v>
      </c>
      <c r="I76" t="s">
        <v>395</v>
      </c>
      <c r="J76">
        <v>60</v>
      </c>
      <c r="K76" t="s">
        <v>396</v>
      </c>
      <c r="L76" t="s">
        <v>272</v>
      </c>
      <c r="M76">
        <v>3</v>
      </c>
      <c r="N76">
        <v>0</v>
      </c>
      <c r="O76">
        <v>0</v>
      </c>
      <c r="P76">
        <v>3</v>
      </c>
      <c r="Q76" t="s">
        <v>397</v>
      </c>
      <c r="R76">
        <v>6</v>
      </c>
      <c r="S76">
        <v>0</v>
      </c>
      <c r="T76">
        <v>0</v>
      </c>
      <c r="U76">
        <v>6</v>
      </c>
      <c r="V76" t="s">
        <v>398</v>
      </c>
      <c r="W76" t="s">
        <v>413</v>
      </c>
      <c r="X76" t="s">
        <v>272</v>
      </c>
      <c r="Y76" t="s">
        <v>514</v>
      </c>
      <c r="Z76">
        <v>2.5000000000000001E-2</v>
      </c>
      <c r="AA76" t="s">
        <v>554</v>
      </c>
      <c r="AC76" t="s">
        <v>292</v>
      </c>
      <c r="AD76" t="s">
        <v>272</v>
      </c>
      <c r="AE76" t="s">
        <v>272</v>
      </c>
      <c r="AF76">
        <v>0</v>
      </c>
      <c r="AG76" t="s">
        <v>397</v>
      </c>
      <c r="AH76" t="s">
        <v>272</v>
      </c>
      <c r="AI76" t="s">
        <v>272</v>
      </c>
      <c r="AJ76">
        <v>0</v>
      </c>
      <c r="AK76" t="s">
        <v>408</v>
      </c>
      <c r="AM76" t="s">
        <v>408</v>
      </c>
      <c r="AN76">
        <v>0.36</v>
      </c>
      <c r="AO76" t="s">
        <v>400</v>
      </c>
    </row>
    <row r="77" spans="1:41" x14ac:dyDescent="0.35">
      <c r="A77" t="s">
        <v>200</v>
      </c>
      <c r="B77" t="s">
        <v>31</v>
      </c>
      <c r="C77">
        <v>1</v>
      </c>
      <c r="D77">
        <v>2</v>
      </c>
      <c r="E77">
        <v>0</v>
      </c>
      <c r="F77">
        <v>0</v>
      </c>
      <c r="G77">
        <v>0</v>
      </c>
      <c r="H77" t="s">
        <v>401</v>
      </c>
      <c r="I77" t="s">
        <v>426</v>
      </c>
      <c r="J77">
        <v>40</v>
      </c>
      <c r="K77" t="s">
        <v>396</v>
      </c>
      <c r="L77" t="s">
        <v>272</v>
      </c>
      <c r="M77">
        <v>3</v>
      </c>
      <c r="N77">
        <v>3</v>
      </c>
      <c r="O77">
        <v>1</v>
      </c>
      <c r="P77">
        <v>3</v>
      </c>
      <c r="Q77" t="s">
        <v>397</v>
      </c>
      <c r="R77">
        <v>6</v>
      </c>
      <c r="S77">
        <v>6</v>
      </c>
      <c r="T77">
        <v>2</v>
      </c>
      <c r="U77">
        <v>6</v>
      </c>
      <c r="V77" t="s">
        <v>398</v>
      </c>
      <c r="W77" t="s">
        <v>457</v>
      </c>
      <c r="X77" t="s">
        <v>272</v>
      </c>
      <c r="Y77" t="s">
        <v>272</v>
      </c>
      <c r="Z77">
        <v>0</v>
      </c>
      <c r="AA77" t="s">
        <v>272</v>
      </c>
      <c r="AC77" t="s">
        <v>292</v>
      </c>
      <c r="AD77" t="s">
        <v>272</v>
      </c>
      <c r="AE77" t="s">
        <v>272</v>
      </c>
      <c r="AF77">
        <v>0</v>
      </c>
      <c r="AG77" t="s">
        <v>272</v>
      </c>
      <c r="AH77" t="s">
        <v>272</v>
      </c>
      <c r="AI77" t="s">
        <v>272</v>
      </c>
      <c r="AJ77">
        <v>0</v>
      </c>
      <c r="AK77" t="s">
        <v>272</v>
      </c>
      <c r="AM77" t="s">
        <v>272</v>
      </c>
      <c r="AN77">
        <v>0.34666666666666668</v>
      </c>
      <c r="AO77" t="s">
        <v>400</v>
      </c>
    </row>
    <row r="78" spans="1:41" x14ac:dyDescent="0.35">
      <c r="A78" t="s">
        <v>200</v>
      </c>
      <c r="B78" t="s">
        <v>29</v>
      </c>
      <c r="C78">
        <v>2</v>
      </c>
      <c r="D78">
        <v>2</v>
      </c>
      <c r="E78">
        <v>0</v>
      </c>
      <c r="F78">
        <v>0</v>
      </c>
      <c r="G78">
        <v>0</v>
      </c>
      <c r="H78" t="s">
        <v>401</v>
      </c>
      <c r="I78" t="s">
        <v>426</v>
      </c>
      <c r="J78">
        <v>60</v>
      </c>
      <c r="K78" t="s">
        <v>396</v>
      </c>
      <c r="L78" t="s">
        <v>272</v>
      </c>
      <c r="M78">
        <v>3</v>
      </c>
      <c r="N78">
        <v>3</v>
      </c>
      <c r="O78">
        <v>0</v>
      </c>
      <c r="P78">
        <v>3</v>
      </c>
      <c r="Q78" t="s">
        <v>397</v>
      </c>
      <c r="R78">
        <v>6</v>
      </c>
      <c r="S78">
        <v>6</v>
      </c>
      <c r="T78">
        <v>0</v>
      </c>
      <c r="U78">
        <v>6</v>
      </c>
      <c r="V78" t="s">
        <v>398</v>
      </c>
      <c r="W78" t="s">
        <v>438</v>
      </c>
      <c r="X78" t="s">
        <v>272</v>
      </c>
      <c r="Y78" t="s">
        <v>272</v>
      </c>
      <c r="Z78">
        <v>0</v>
      </c>
      <c r="AA78" t="s">
        <v>272</v>
      </c>
      <c r="AC78" t="s">
        <v>292</v>
      </c>
      <c r="AD78" t="s">
        <v>272</v>
      </c>
      <c r="AE78" t="s">
        <v>272</v>
      </c>
      <c r="AF78">
        <v>0</v>
      </c>
      <c r="AG78" t="s">
        <v>272</v>
      </c>
      <c r="AH78" t="s">
        <v>272</v>
      </c>
      <c r="AI78" t="s">
        <v>272</v>
      </c>
      <c r="AJ78">
        <v>0</v>
      </c>
      <c r="AK78" t="s">
        <v>272</v>
      </c>
      <c r="AM78" t="s">
        <v>272</v>
      </c>
      <c r="AN78">
        <v>0.32</v>
      </c>
      <c r="AO78" t="s">
        <v>400</v>
      </c>
    </row>
    <row r="79" spans="1:41" x14ac:dyDescent="0.35">
      <c r="A79" t="s">
        <v>148</v>
      </c>
      <c r="B79" t="s">
        <v>31</v>
      </c>
      <c r="C79">
        <v>1</v>
      </c>
      <c r="D79">
        <v>2</v>
      </c>
      <c r="E79">
        <v>49</v>
      </c>
      <c r="F79">
        <v>20</v>
      </c>
      <c r="G79">
        <v>142.79999999999998</v>
      </c>
      <c r="H79" t="s">
        <v>411</v>
      </c>
      <c r="I79" t="s">
        <v>426</v>
      </c>
      <c r="J79">
        <v>20</v>
      </c>
      <c r="K79" t="s">
        <v>396</v>
      </c>
      <c r="L79" t="s">
        <v>555</v>
      </c>
      <c r="M79">
        <v>1</v>
      </c>
      <c r="N79">
        <v>3</v>
      </c>
      <c r="O79">
        <v>2</v>
      </c>
      <c r="P79">
        <v>3</v>
      </c>
      <c r="Q79" t="s">
        <v>421</v>
      </c>
      <c r="R79">
        <v>2</v>
      </c>
      <c r="S79">
        <v>6</v>
      </c>
      <c r="T79">
        <v>4</v>
      </c>
      <c r="U79">
        <v>6</v>
      </c>
      <c r="V79" t="s">
        <v>422</v>
      </c>
      <c r="W79" t="s">
        <v>403</v>
      </c>
      <c r="X79" t="s">
        <v>407</v>
      </c>
      <c r="Y79" t="s">
        <v>556</v>
      </c>
      <c r="Z79">
        <v>0.25</v>
      </c>
      <c r="AA79" t="s">
        <v>557</v>
      </c>
      <c r="AC79" t="s">
        <v>292</v>
      </c>
      <c r="AD79" t="s">
        <v>397</v>
      </c>
      <c r="AE79" t="s">
        <v>397</v>
      </c>
      <c r="AF79">
        <v>1</v>
      </c>
      <c r="AG79" t="s">
        <v>397</v>
      </c>
      <c r="AH79" t="s">
        <v>408</v>
      </c>
      <c r="AI79" t="s">
        <v>408</v>
      </c>
      <c r="AJ79">
        <v>3</v>
      </c>
      <c r="AK79" t="s">
        <v>408</v>
      </c>
      <c r="AM79" t="s">
        <v>558</v>
      </c>
      <c r="AN79">
        <v>0.69333333333333336</v>
      </c>
      <c r="AO79" t="s">
        <v>449</v>
      </c>
    </row>
    <row r="80" spans="1:41" x14ac:dyDescent="0.35">
      <c r="A80" t="s">
        <v>24</v>
      </c>
      <c r="B80" t="s">
        <v>31</v>
      </c>
      <c r="C80">
        <v>1</v>
      </c>
      <c r="D80">
        <v>2</v>
      </c>
      <c r="E80">
        <v>91</v>
      </c>
      <c r="F80">
        <v>31</v>
      </c>
      <c r="G80">
        <v>396.53999999999991</v>
      </c>
      <c r="H80" t="s">
        <v>401</v>
      </c>
      <c r="I80" t="s">
        <v>426</v>
      </c>
      <c r="J80">
        <v>24</v>
      </c>
      <c r="K80" t="s">
        <v>396</v>
      </c>
      <c r="L80" t="s">
        <v>559</v>
      </c>
      <c r="M80">
        <v>3</v>
      </c>
      <c r="N80">
        <v>3</v>
      </c>
      <c r="O80">
        <v>2</v>
      </c>
      <c r="P80">
        <v>3</v>
      </c>
      <c r="Q80" t="s">
        <v>421</v>
      </c>
      <c r="R80">
        <v>6</v>
      </c>
      <c r="S80">
        <v>6</v>
      </c>
      <c r="T80">
        <v>4</v>
      </c>
      <c r="U80">
        <v>6</v>
      </c>
      <c r="V80" t="s">
        <v>422</v>
      </c>
      <c r="W80" t="s">
        <v>457</v>
      </c>
      <c r="X80" t="s">
        <v>451</v>
      </c>
      <c r="Y80" t="s">
        <v>560</v>
      </c>
      <c r="Z80">
        <v>0.38750000000000001</v>
      </c>
      <c r="AA80" t="s">
        <v>561</v>
      </c>
      <c r="AC80" t="s">
        <v>292</v>
      </c>
      <c r="AD80" t="s">
        <v>421</v>
      </c>
      <c r="AE80" t="s">
        <v>397</v>
      </c>
      <c r="AF80">
        <v>2</v>
      </c>
      <c r="AG80" t="s">
        <v>397</v>
      </c>
      <c r="AH80" t="s">
        <v>398</v>
      </c>
      <c r="AI80" t="s">
        <v>408</v>
      </c>
      <c r="AJ80">
        <v>6</v>
      </c>
      <c r="AK80" t="s">
        <v>408</v>
      </c>
      <c r="AM80" t="s">
        <v>558</v>
      </c>
      <c r="AN80">
        <v>0.7466666666666667</v>
      </c>
      <c r="AO80" t="s">
        <v>511</v>
      </c>
    </row>
    <row r="81" spans="1:41" x14ac:dyDescent="0.35">
      <c r="A81" t="s">
        <v>24</v>
      </c>
      <c r="B81" t="s">
        <v>29</v>
      </c>
      <c r="C81">
        <v>2</v>
      </c>
      <c r="D81">
        <v>5</v>
      </c>
      <c r="E81">
        <v>262</v>
      </c>
      <c r="F81">
        <v>27</v>
      </c>
      <c r="G81">
        <v>810.71000000000049</v>
      </c>
      <c r="H81" t="s">
        <v>450</v>
      </c>
      <c r="I81" t="s">
        <v>426</v>
      </c>
      <c r="J81">
        <v>20</v>
      </c>
      <c r="K81" t="s">
        <v>396</v>
      </c>
      <c r="L81" t="s">
        <v>562</v>
      </c>
      <c r="M81">
        <v>2</v>
      </c>
      <c r="N81">
        <v>3</v>
      </c>
      <c r="O81">
        <v>2</v>
      </c>
      <c r="P81">
        <v>3</v>
      </c>
      <c r="Q81" t="s">
        <v>421</v>
      </c>
      <c r="R81">
        <v>4</v>
      </c>
      <c r="S81">
        <v>6</v>
      </c>
      <c r="T81">
        <v>4</v>
      </c>
      <c r="U81">
        <v>6</v>
      </c>
      <c r="V81" t="s">
        <v>422</v>
      </c>
      <c r="W81" t="s">
        <v>438</v>
      </c>
      <c r="X81" t="s">
        <v>563</v>
      </c>
      <c r="Y81" t="s">
        <v>564</v>
      </c>
      <c r="Z81">
        <v>0.33750000000000002</v>
      </c>
      <c r="AA81" t="s">
        <v>565</v>
      </c>
      <c r="AC81" t="s">
        <v>292</v>
      </c>
      <c r="AD81" t="s">
        <v>421</v>
      </c>
      <c r="AE81" t="s">
        <v>397</v>
      </c>
      <c r="AF81">
        <v>2</v>
      </c>
      <c r="AG81" t="s">
        <v>397</v>
      </c>
      <c r="AH81" t="s">
        <v>398</v>
      </c>
      <c r="AI81" t="s">
        <v>408</v>
      </c>
      <c r="AJ81">
        <v>6</v>
      </c>
      <c r="AK81" t="s">
        <v>408</v>
      </c>
      <c r="AM81" t="s">
        <v>558</v>
      </c>
      <c r="AN81">
        <v>0.72</v>
      </c>
      <c r="AO81" t="s">
        <v>511</v>
      </c>
    </row>
    <row r="82" spans="1:41" x14ac:dyDescent="0.35">
      <c r="A82" t="s">
        <v>191</v>
      </c>
      <c r="B82" t="s">
        <v>31</v>
      </c>
      <c r="C82">
        <v>1</v>
      </c>
      <c r="D82">
        <v>3</v>
      </c>
      <c r="E82">
        <v>56</v>
      </c>
      <c r="F82">
        <v>17</v>
      </c>
      <c r="G82">
        <v>140.89000000000004</v>
      </c>
      <c r="H82" t="s">
        <v>411</v>
      </c>
      <c r="I82" t="s">
        <v>416</v>
      </c>
      <c r="J82">
        <v>30</v>
      </c>
      <c r="K82" t="s">
        <v>396</v>
      </c>
      <c r="L82" t="s">
        <v>272</v>
      </c>
      <c r="M82">
        <v>1</v>
      </c>
      <c r="N82">
        <v>1</v>
      </c>
      <c r="O82">
        <v>1</v>
      </c>
      <c r="P82">
        <v>3</v>
      </c>
      <c r="Q82" t="s">
        <v>397</v>
      </c>
      <c r="R82">
        <v>2</v>
      </c>
      <c r="S82">
        <v>2</v>
      </c>
      <c r="T82">
        <v>2</v>
      </c>
      <c r="U82">
        <v>6</v>
      </c>
      <c r="V82" t="s">
        <v>398</v>
      </c>
      <c r="W82" t="s">
        <v>413</v>
      </c>
      <c r="X82" t="s">
        <v>566</v>
      </c>
      <c r="Y82" t="s">
        <v>567</v>
      </c>
      <c r="Z82">
        <v>0.21249999999999999</v>
      </c>
      <c r="AA82" t="s">
        <v>568</v>
      </c>
      <c r="AC82" t="s">
        <v>292</v>
      </c>
      <c r="AD82" t="s">
        <v>421</v>
      </c>
      <c r="AE82" t="s">
        <v>397</v>
      </c>
      <c r="AF82">
        <v>1</v>
      </c>
      <c r="AG82" t="s">
        <v>397</v>
      </c>
      <c r="AH82" t="s">
        <v>398</v>
      </c>
      <c r="AI82" t="s">
        <v>408</v>
      </c>
      <c r="AJ82">
        <v>3</v>
      </c>
      <c r="AK82" t="s">
        <v>408</v>
      </c>
      <c r="AM82" t="s">
        <v>510</v>
      </c>
      <c r="AN82">
        <v>0.6</v>
      </c>
      <c r="AO82" t="s">
        <v>449</v>
      </c>
    </row>
    <row r="83" spans="1:41" x14ac:dyDescent="0.35">
      <c r="A83" t="s">
        <v>17</v>
      </c>
      <c r="B83" t="s">
        <v>29</v>
      </c>
      <c r="C83">
        <v>1</v>
      </c>
      <c r="D83">
        <v>3</v>
      </c>
      <c r="E83">
        <v>7</v>
      </c>
      <c r="F83">
        <v>3</v>
      </c>
      <c r="G83">
        <v>27.54</v>
      </c>
      <c r="H83" t="s">
        <v>411</v>
      </c>
      <c r="I83" t="s">
        <v>395</v>
      </c>
      <c r="J83">
        <v>49</v>
      </c>
      <c r="K83" t="s">
        <v>569</v>
      </c>
      <c r="L83" t="s">
        <v>272</v>
      </c>
      <c r="M83">
        <v>1</v>
      </c>
      <c r="N83">
        <v>0</v>
      </c>
      <c r="O83">
        <v>1</v>
      </c>
      <c r="P83">
        <v>0</v>
      </c>
      <c r="Q83" t="s">
        <v>397</v>
      </c>
      <c r="R83">
        <v>2</v>
      </c>
      <c r="S83">
        <v>0</v>
      </c>
      <c r="T83">
        <v>2</v>
      </c>
      <c r="U83">
        <v>0</v>
      </c>
      <c r="V83" t="s">
        <v>398</v>
      </c>
      <c r="W83" t="s">
        <v>423</v>
      </c>
      <c r="X83" t="s">
        <v>570</v>
      </c>
      <c r="Y83" t="s">
        <v>514</v>
      </c>
      <c r="Z83">
        <v>3.7499999999999999E-2</v>
      </c>
      <c r="AA83" t="s">
        <v>571</v>
      </c>
      <c r="AB83">
        <v>19.8</v>
      </c>
      <c r="AC83" t="s">
        <v>572</v>
      </c>
      <c r="AD83" t="s">
        <v>407</v>
      </c>
      <c r="AE83" t="s">
        <v>272</v>
      </c>
      <c r="AF83">
        <v>0</v>
      </c>
      <c r="AG83" t="s">
        <v>397</v>
      </c>
      <c r="AH83" t="s">
        <v>397</v>
      </c>
      <c r="AI83" t="s">
        <v>272</v>
      </c>
      <c r="AJ83">
        <v>0</v>
      </c>
      <c r="AK83" t="s">
        <v>408</v>
      </c>
      <c r="AL83">
        <v>0</v>
      </c>
      <c r="AM83" t="s">
        <v>399</v>
      </c>
      <c r="AN83">
        <v>0.29333333333333333</v>
      </c>
      <c r="AO83" t="s">
        <v>400</v>
      </c>
    </row>
    <row r="84" spans="1:41" x14ac:dyDescent="0.35">
      <c r="A84" t="s">
        <v>17</v>
      </c>
      <c r="B84" t="s">
        <v>29</v>
      </c>
      <c r="C84">
        <v>2</v>
      </c>
      <c r="D84">
        <v>4</v>
      </c>
      <c r="E84">
        <v>0</v>
      </c>
      <c r="F84">
        <v>0</v>
      </c>
      <c r="G84">
        <v>0</v>
      </c>
      <c r="H84" t="s">
        <v>411</v>
      </c>
      <c r="I84" t="s">
        <v>416</v>
      </c>
      <c r="J84">
        <v>50</v>
      </c>
      <c r="K84" t="s">
        <v>569</v>
      </c>
      <c r="L84" t="s">
        <v>272</v>
      </c>
      <c r="M84">
        <v>1</v>
      </c>
      <c r="N84">
        <v>1</v>
      </c>
      <c r="O84">
        <v>0</v>
      </c>
      <c r="P84">
        <v>0</v>
      </c>
      <c r="Q84" t="s">
        <v>397</v>
      </c>
      <c r="R84">
        <v>2</v>
      </c>
      <c r="S84">
        <v>2</v>
      </c>
      <c r="T84">
        <v>0</v>
      </c>
      <c r="U84">
        <v>0</v>
      </c>
      <c r="V84" t="s">
        <v>398</v>
      </c>
      <c r="W84" t="s">
        <v>423</v>
      </c>
      <c r="X84" t="s">
        <v>272</v>
      </c>
      <c r="Y84" t="s">
        <v>272</v>
      </c>
      <c r="Z84">
        <v>0</v>
      </c>
      <c r="AA84" t="s">
        <v>272</v>
      </c>
      <c r="AB84">
        <v>25.47</v>
      </c>
      <c r="AC84" t="s">
        <v>573</v>
      </c>
      <c r="AD84" t="s">
        <v>272</v>
      </c>
      <c r="AE84" t="s">
        <v>272</v>
      </c>
      <c r="AF84">
        <v>0</v>
      </c>
      <c r="AG84" t="s">
        <v>272</v>
      </c>
      <c r="AH84" t="s">
        <v>272</v>
      </c>
      <c r="AI84" t="s">
        <v>272</v>
      </c>
      <c r="AJ84">
        <v>0</v>
      </c>
      <c r="AK84" t="s">
        <v>272</v>
      </c>
      <c r="AL84">
        <v>3</v>
      </c>
      <c r="AM84" t="s">
        <v>397</v>
      </c>
      <c r="AN84">
        <v>0.17333333333333334</v>
      </c>
      <c r="AO84" t="s">
        <v>400</v>
      </c>
    </row>
    <row r="85" spans="1:41" x14ac:dyDescent="0.35">
      <c r="A85" t="s">
        <v>18</v>
      </c>
      <c r="B85" t="s">
        <v>29</v>
      </c>
      <c r="C85">
        <v>3</v>
      </c>
      <c r="D85">
        <v>2</v>
      </c>
      <c r="E85">
        <v>11</v>
      </c>
      <c r="F85">
        <v>3</v>
      </c>
      <c r="G85">
        <v>25.6</v>
      </c>
      <c r="H85" t="s">
        <v>450</v>
      </c>
      <c r="I85" t="s">
        <v>426</v>
      </c>
      <c r="J85">
        <v>29</v>
      </c>
      <c r="K85" t="s">
        <v>569</v>
      </c>
      <c r="L85" t="s">
        <v>272</v>
      </c>
      <c r="M85">
        <v>2</v>
      </c>
      <c r="N85">
        <v>3</v>
      </c>
      <c r="O85">
        <v>1</v>
      </c>
      <c r="P85">
        <v>0</v>
      </c>
      <c r="Q85" t="s">
        <v>397</v>
      </c>
      <c r="R85">
        <v>4</v>
      </c>
      <c r="S85">
        <v>6</v>
      </c>
      <c r="T85">
        <v>2</v>
      </c>
      <c r="U85">
        <v>0</v>
      </c>
      <c r="V85" t="s">
        <v>398</v>
      </c>
      <c r="W85" t="s">
        <v>413</v>
      </c>
      <c r="X85" t="s">
        <v>574</v>
      </c>
      <c r="Y85" t="s">
        <v>538</v>
      </c>
      <c r="Z85">
        <v>3.7499999999999999E-2</v>
      </c>
      <c r="AA85" t="s">
        <v>575</v>
      </c>
      <c r="AB85">
        <v>26.2</v>
      </c>
      <c r="AC85" t="s">
        <v>573</v>
      </c>
      <c r="AD85" t="s">
        <v>272</v>
      </c>
      <c r="AE85" t="s">
        <v>407</v>
      </c>
      <c r="AF85">
        <v>0</v>
      </c>
      <c r="AG85" t="s">
        <v>397</v>
      </c>
      <c r="AH85" t="s">
        <v>272</v>
      </c>
      <c r="AI85" t="s">
        <v>397</v>
      </c>
      <c r="AJ85">
        <v>0</v>
      </c>
      <c r="AK85" t="s">
        <v>408</v>
      </c>
      <c r="AL85">
        <v>3</v>
      </c>
      <c r="AM85" t="s">
        <v>430</v>
      </c>
      <c r="AN85">
        <v>0.44</v>
      </c>
      <c r="AO85" t="s">
        <v>400</v>
      </c>
    </row>
    <row r="86" spans="1:41" x14ac:dyDescent="0.35">
      <c r="A86" t="s">
        <v>78</v>
      </c>
      <c r="B86" t="s">
        <v>29</v>
      </c>
      <c r="C86">
        <v>1</v>
      </c>
      <c r="D86">
        <v>5</v>
      </c>
      <c r="E86">
        <v>10</v>
      </c>
      <c r="F86">
        <v>3</v>
      </c>
      <c r="G86">
        <v>14.03</v>
      </c>
      <c r="H86" t="s">
        <v>411</v>
      </c>
      <c r="I86" t="s">
        <v>402</v>
      </c>
      <c r="J86">
        <v>0</v>
      </c>
      <c r="K86" t="s">
        <v>576</v>
      </c>
      <c r="L86" t="s">
        <v>493</v>
      </c>
      <c r="M86">
        <v>1</v>
      </c>
      <c r="N86">
        <v>2</v>
      </c>
      <c r="O86">
        <v>3</v>
      </c>
      <c r="P86">
        <v>2</v>
      </c>
      <c r="Q86" t="s">
        <v>421</v>
      </c>
      <c r="R86">
        <v>2</v>
      </c>
      <c r="S86">
        <v>4</v>
      </c>
      <c r="T86">
        <v>6</v>
      </c>
      <c r="U86">
        <v>4</v>
      </c>
      <c r="V86" t="s">
        <v>422</v>
      </c>
      <c r="W86" t="s">
        <v>442</v>
      </c>
      <c r="X86" t="s">
        <v>577</v>
      </c>
      <c r="Y86" t="s">
        <v>432</v>
      </c>
      <c r="Z86">
        <v>3.7499999999999999E-2</v>
      </c>
      <c r="AA86" t="s">
        <v>578</v>
      </c>
      <c r="AB86">
        <v>45.05</v>
      </c>
      <c r="AC86" t="s">
        <v>579</v>
      </c>
      <c r="AD86" t="s">
        <v>272</v>
      </c>
      <c r="AE86" t="s">
        <v>272</v>
      </c>
      <c r="AF86">
        <v>0</v>
      </c>
      <c r="AG86" t="s">
        <v>397</v>
      </c>
      <c r="AH86" t="s">
        <v>272</v>
      </c>
      <c r="AI86" t="s">
        <v>272</v>
      </c>
      <c r="AJ86">
        <v>0</v>
      </c>
      <c r="AK86" t="s">
        <v>408</v>
      </c>
      <c r="AL86">
        <v>6</v>
      </c>
      <c r="AM86" t="s">
        <v>430</v>
      </c>
      <c r="AN86">
        <v>0.46666666666666662</v>
      </c>
      <c r="AO86" t="s">
        <v>400</v>
      </c>
    </row>
    <row r="87" spans="1:41" x14ac:dyDescent="0.35">
      <c r="A87" t="s">
        <v>15</v>
      </c>
      <c r="B87" t="s">
        <v>29</v>
      </c>
      <c r="C87">
        <v>1</v>
      </c>
      <c r="D87">
        <v>4</v>
      </c>
      <c r="E87">
        <v>61</v>
      </c>
      <c r="F87">
        <v>14</v>
      </c>
      <c r="G87">
        <v>257.04999999999995</v>
      </c>
      <c r="H87" t="s">
        <v>411</v>
      </c>
      <c r="I87" t="s">
        <v>402</v>
      </c>
      <c r="J87">
        <v>20</v>
      </c>
      <c r="K87" t="s">
        <v>396</v>
      </c>
      <c r="L87" t="s">
        <v>580</v>
      </c>
      <c r="M87">
        <v>1</v>
      </c>
      <c r="N87">
        <v>2</v>
      </c>
      <c r="O87">
        <v>2</v>
      </c>
      <c r="P87">
        <v>3</v>
      </c>
      <c r="Q87" t="s">
        <v>421</v>
      </c>
      <c r="R87">
        <v>2</v>
      </c>
      <c r="S87">
        <v>4</v>
      </c>
      <c r="T87">
        <v>4</v>
      </c>
      <c r="U87">
        <v>6</v>
      </c>
      <c r="V87" t="s">
        <v>422</v>
      </c>
      <c r="W87" t="s">
        <v>442</v>
      </c>
      <c r="X87" t="s">
        <v>581</v>
      </c>
      <c r="Y87" t="s">
        <v>582</v>
      </c>
      <c r="Z87">
        <v>0.17499999999999999</v>
      </c>
      <c r="AA87" t="s">
        <v>583</v>
      </c>
      <c r="AB87">
        <v>48.6</v>
      </c>
      <c r="AC87" t="s">
        <v>579</v>
      </c>
      <c r="AD87" t="s">
        <v>407</v>
      </c>
      <c r="AE87" t="s">
        <v>397</v>
      </c>
      <c r="AF87">
        <v>0</v>
      </c>
      <c r="AG87" t="s">
        <v>397</v>
      </c>
      <c r="AH87" t="s">
        <v>397</v>
      </c>
      <c r="AI87" t="s">
        <v>408</v>
      </c>
      <c r="AJ87">
        <v>0</v>
      </c>
      <c r="AK87" t="s">
        <v>408</v>
      </c>
      <c r="AL87">
        <v>6</v>
      </c>
      <c r="AM87" t="s">
        <v>510</v>
      </c>
      <c r="AN87">
        <v>0.62666666666666671</v>
      </c>
      <c r="AO87" t="s">
        <v>449</v>
      </c>
    </row>
    <row r="88" spans="1:41" x14ac:dyDescent="0.35">
      <c r="A88" t="s">
        <v>16</v>
      </c>
      <c r="B88" t="s">
        <v>29</v>
      </c>
      <c r="C88">
        <v>1</v>
      </c>
      <c r="D88">
        <v>7</v>
      </c>
      <c r="E88">
        <v>104</v>
      </c>
      <c r="F88">
        <v>21</v>
      </c>
      <c r="G88">
        <v>359.8</v>
      </c>
      <c r="H88" t="s">
        <v>401</v>
      </c>
      <c r="I88" t="s">
        <v>402</v>
      </c>
      <c r="J88">
        <v>20</v>
      </c>
      <c r="K88" t="s">
        <v>396</v>
      </c>
      <c r="L88" t="s">
        <v>584</v>
      </c>
      <c r="M88">
        <v>3</v>
      </c>
      <c r="N88">
        <v>2</v>
      </c>
      <c r="O88">
        <v>2</v>
      </c>
      <c r="P88">
        <v>3</v>
      </c>
      <c r="Q88" t="s">
        <v>421</v>
      </c>
      <c r="R88">
        <v>6</v>
      </c>
      <c r="S88">
        <v>4</v>
      </c>
      <c r="T88">
        <v>4</v>
      </c>
      <c r="U88">
        <v>6</v>
      </c>
      <c r="V88" t="s">
        <v>422</v>
      </c>
      <c r="W88" t="s">
        <v>438</v>
      </c>
      <c r="X88" t="s">
        <v>585</v>
      </c>
      <c r="Y88" t="s">
        <v>586</v>
      </c>
      <c r="Z88">
        <v>0.26250000000000001</v>
      </c>
      <c r="AA88" t="s">
        <v>587</v>
      </c>
      <c r="AB88">
        <v>28.15</v>
      </c>
      <c r="AC88" t="s">
        <v>573</v>
      </c>
      <c r="AD88" t="s">
        <v>407</v>
      </c>
      <c r="AE88" t="s">
        <v>397</v>
      </c>
      <c r="AF88">
        <v>1</v>
      </c>
      <c r="AG88" t="s">
        <v>397</v>
      </c>
      <c r="AH88" t="s">
        <v>397</v>
      </c>
      <c r="AI88" t="s">
        <v>408</v>
      </c>
      <c r="AJ88">
        <v>3</v>
      </c>
      <c r="AK88" t="s">
        <v>408</v>
      </c>
      <c r="AL88">
        <v>3</v>
      </c>
      <c r="AM88" t="s">
        <v>510</v>
      </c>
      <c r="AN88">
        <v>0.68</v>
      </c>
      <c r="AO88" t="s">
        <v>449</v>
      </c>
    </row>
    <row r="89" spans="1:41" x14ac:dyDescent="0.35">
      <c r="A89" t="s">
        <v>71</v>
      </c>
      <c r="B89" t="s">
        <v>29</v>
      </c>
      <c r="C89">
        <v>1</v>
      </c>
      <c r="D89">
        <v>2</v>
      </c>
      <c r="E89">
        <v>62</v>
      </c>
      <c r="F89">
        <v>6</v>
      </c>
      <c r="G89">
        <v>112.14000000000003</v>
      </c>
      <c r="H89" t="s">
        <v>394</v>
      </c>
      <c r="I89" t="s">
        <v>395</v>
      </c>
      <c r="J89">
        <v>51</v>
      </c>
      <c r="K89" t="s">
        <v>396</v>
      </c>
      <c r="L89" t="s">
        <v>272</v>
      </c>
      <c r="M89">
        <v>0</v>
      </c>
      <c r="N89">
        <v>0</v>
      </c>
      <c r="O89">
        <v>0</v>
      </c>
      <c r="P89">
        <v>3</v>
      </c>
      <c r="Q89" t="s">
        <v>397</v>
      </c>
      <c r="R89">
        <v>0</v>
      </c>
      <c r="S89">
        <v>0</v>
      </c>
      <c r="T89">
        <v>0</v>
      </c>
      <c r="U89">
        <v>6</v>
      </c>
      <c r="V89" t="s">
        <v>398</v>
      </c>
      <c r="W89" t="s">
        <v>399</v>
      </c>
      <c r="X89" t="s">
        <v>588</v>
      </c>
      <c r="Y89" t="s">
        <v>589</v>
      </c>
      <c r="Z89">
        <v>7.4999999999999997E-2</v>
      </c>
      <c r="AA89" t="s">
        <v>590</v>
      </c>
      <c r="AB89">
        <v>32.35</v>
      </c>
      <c r="AC89" t="s">
        <v>573</v>
      </c>
      <c r="AD89" t="s">
        <v>272</v>
      </c>
      <c r="AE89" t="s">
        <v>397</v>
      </c>
      <c r="AF89">
        <v>0</v>
      </c>
      <c r="AG89" t="s">
        <v>397</v>
      </c>
      <c r="AH89" t="s">
        <v>272</v>
      </c>
      <c r="AI89" t="s">
        <v>408</v>
      </c>
      <c r="AJ89">
        <v>0</v>
      </c>
      <c r="AK89" t="s">
        <v>408</v>
      </c>
      <c r="AL89">
        <v>3</v>
      </c>
      <c r="AM89" t="s">
        <v>454</v>
      </c>
      <c r="AN89">
        <v>0.44</v>
      </c>
      <c r="AO89" t="s">
        <v>400</v>
      </c>
    </row>
    <row r="90" spans="1:41" x14ac:dyDescent="0.35">
      <c r="A90" t="s">
        <v>71</v>
      </c>
      <c r="B90" t="s">
        <v>31</v>
      </c>
      <c r="C90">
        <v>1</v>
      </c>
      <c r="D90">
        <v>2</v>
      </c>
      <c r="E90">
        <v>14</v>
      </c>
      <c r="F90">
        <v>5</v>
      </c>
      <c r="G90">
        <v>31.600000000000005</v>
      </c>
      <c r="H90" t="s">
        <v>394</v>
      </c>
      <c r="I90" t="s">
        <v>395</v>
      </c>
      <c r="J90">
        <v>0.25</v>
      </c>
      <c r="K90" t="s">
        <v>396</v>
      </c>
      <c r="L90" t="s">
        <v>272</v>
      </c>
      <c r="M90">
        <v>0</v>
      </c>
      <c r="N90">
        <v>0</v>
      </c>
      <c r="O90">
        <v>2</v>
      </c>
      <c r="P90">
        <v>3</v>
      </c>
      <c r="Q90" t="s">
        <v>397</v>
      </c>
      <c r="R90">
        <v>0</v>
      </c>
      <c r="S90">
        <v>0</v>
      </c>
      <c r="T90">
        <v>4</v>
      </c>
      <c r="U90">
        <v>6</v>
      </c>
      <c r="V90" t="s">
        <v>398</v>
      </c>
      <c r="W90" t="s">
        <v>414</v>
      </c>
      <c r="X90" t="s">
        <v>591</v>
      </c>
      <c r="Y90" t="s">
        <v>495</v>
      </c>
      <c r="Z90">
        <v>6.25E-2</v>
      </c>
      <c r="AA90" t="s">
        <v>592</v>
      </c>
      <c r="AB90">
        <v>29.24</v>
      </c>
      <c r="AC90" t="s">
        <v>573</v>
      </c>
      <c r="AD90" t="s">
        <v>272</v>
      </c>
      <c r="AE90" t="s">
        <v>407</v>
      </c>
      <c r="AF90">
        <v>0</v>
      </c>
      <c r="AG90" t="s">
        <v>397</v>
      </c>
      <c r="AH90" t="s">
        <v>272</v>
      </c>
      <c r="AI90" t="s">
        <v>397</v>
      </c>
      <c r="AJ90">
        <v>0</v>
      </c>
      <c r="AK90" t="s">
        <v>408</v>
      </c>
      <c r="AL90">
        <v>3</v>
      </c>
      <c r="AM90" t="s">
        <v>430</v>
      </c>
      <c r="AN90">
        <v>0.41333333333333339</v>
      </c>
      <c r="AO90" t="s">
        <v>400</v>
      </c>
    </row>
    <row r="91" spans="1:41" x14ac:dyDescent="0.35">
      <c r="A91" t="s">
        <v>18</v>
      </c>
      <c r="B91" t="s">
        <v>29</v>
      </c>
      <c r="C91">
        <v>2</v>
      </c>
      <c r="D91">
        <v>3</v>
      </c>
      <c r="E91">
        <v>0</v>
      </c>
      <c r="F91">
        <v>0</v>
      </c>
      <c r="G91">
        <v>0</v>
      </c>
      <c r="H91" t="s">
        <v>450</v>
      </c>
      <c r="I91" t="s">
        <v>402</v>
      </c>
      <c r="J91">
        <v>50</v>
      </c>
      <c r="K91" t="s">
        <v>396</v>
      </c>
      <c r="L91" t="s">
        <v>272</v>
      </c>
      <c r="M91">
        <v>2</v>
      </c>
      <c r="N91">
        <v>2</v>
      </c>
      <c r="O91">
        <v>0</v>
      </c>
      <c r="P91">
        <v>3</v>
      </c>
      <c r="Q91" t="s">
        <v>397</v>
      </c>
      <c r="R91">
        <v>4</v>
      </c>
      <c r="S91">
        <v>4</v>
      </c>
      <c r="T91">
        <v>0</v>
      </c>
      <c r="U91">
        <v>6</v>
      </c>
      <c r="V91" t="s">
        <v>398</v>
      </c>
      <c r="W91" t="s">
        <v>442</v>
      </c>
      <c r="X91" t="s">
        <v>272</v>
      </c>
      <c r="Y91" t="s">
        <v>272</v>
      </c>
      <c r="Z91">
        <v>0</v>
      </c>
      <c r="AA91" t="s">
        <v>272</v>
      </c>
      <c r="AB91">
        <v>30.35</v>
      </c>
      <c r="AC91" t="s">
        <v>573</v>
      </c>
      <c r="AD91" t="s">
        <v>272</v>
      </c>
      <c r="AE91" t="s">
        <v>272</v>
      </c>
      <c r="AF91">
        <v>0</v>
      </c>
      <c r="AG91" t="s">
        <v>272</v>
      </c>
      <c r="AH91" t="s">
        <v>272</v>
      </c>
      <c r="AI91" t="s">
        <v>272</v>
      </c>
      <c r="AJ91">
        <v>0</v>
      </c>
      <c r="AK91" t="s">
        <v>272</v>
      </c>
      <c r="AL91">
        <v>3</v>
      </c>
      <c r="AM91" t="s">
        <v>397</v>
      </c>
      <c r="AN91">
        <v>0.30666666666666664</v>
      </c>
      <c r="AO91" t="s">
        <v>400</v>
      </c>
    </row>
    <row r="92" spans="1:41" x14ac:dyDescent="0.35">
      <c r="A92" t="s">
        <v>18</v>
      </c>
      <c r="B92" t="s">
        <v>29</v>
      </c>
      <c r="C92">
        <v>1</v>
      </c>
      <c r="D92">
        <v>3</v>
      </c>
      <c r="E92">
        <v>6</v>
      </c>
      <c r="F92">
        <v>3</v>
      </c>
      <c r="G92">
        <v>14.4</v>
      </c>
      <c r="H92" t="s">
        <v>411</v>
      </c>
      <c r="I92" t="s">
        <v>402</v>
      </c>
      <c r="J92">
        <v>20</v>
      </c>
      <c r="K92" t="s">
        <v>396</v>
      </c>
      <c r="L92" t="s">
        <v>272</v>
      </c>
      <c r="M92">
        <v>1</v>
      </c>
      <c r="N92">
        <v>2</v>
      </c>
      <c r="O92">
        <v>2</v>
      </c>
      <c r="P92">
        <v>3</v>
      </c>
      <c r="Q92" t="s">
        <v>397</v>
      </c>
      <c r="R92">
        <v>2</v>
      </c>
      <c r="S92">
        <v>4</v>
      </c>
      <c r="T92">
        <v>4</v>
      </c>
      <c r="U92">
        <v>6</v>
      </c>
      <c r="V92" t="s">
        <v>398</v>
      </c>
      <c r="W92" t="s">
        <v>403</v>
      </c>
      <c r="X92" t="s">
        <v>458</v>
      </c>
      <c r="Y92" t="s">
        <v>432</v>
      </c>
      <c r="Z92">
        <v>3.7499999999999999E-2</v>
      </c>
      <c r="AA92" t="s">
        <v>593</v>
      </c>
      <c r="AB92">
        <v>35.49</v>
      </c>
      <c r="AC92" t="s">
        <v>573</v>
      </c>
      <c r="AD92" t="s">
        <v>272</v>
      </c>
      <c r="AE92" t="s">
        <v>272</v>
      </c>
      <c r="AF92">
        <v>0</v>
      </c>
      <c r="AG92" t="s">
        <v>397</v>
      </c>
      <c r="AH92" t="s">
        <v>272</v>
      </c>
      <c r="AI92" t="s">
        <v>272</v>
      </c>
      <c r="AJ92">
        <v>0</v>
      </c>
      <c r="AK92" t="s">
        <v>408</v>
      </c>
      <c r="AL92">
        <v>3</v>
      </c>
      <c r="AM92" t="s">
        <v>399</v>
      </c>
      <c r="AN92">
        <v>0.45333333333333325</v>
      </c>
      <c r="AO92" t="s">
        <v>400</v>
      </c>
    </row>
    <row r="93" spans="1:41" x14ac:dyDescent="0.35">
      <c r="A93" t="s">
        <v>78</v>
      </c>
      <c r="B93" t="s">
        <v>31</v>
      </c>
      <c r="C93">
        <v>1</v>
      </c>
      <c r="D93">
        <v>4</v>
      </c>
      <c r="E93">
        <v>4</v>
      </c>
      <c r="F93">
        <v>3</v>
      </c>
      <c r="G93">
        <v>11.899999999999999</v>
      </c>
      <c r="H93" t="s">
        <v>450</v>
      </c>
      <c r="I93" t="s">
        <v>402</v>
      </c>
      <c r="J93">
        <v>0</v>
      </c>
      <c r="K93" t="s">
        <v>396</v>
      </c>
      <c r="L93" t="s">
        <v>444</v>
      </c>
      <c r="M93">
        <v>2</v>
      </c>
      <c r="N93">
        <v>2</v>
      </c>
      <c r="O93">
        <v>3</v>
      </c>
      <c r="P93">
        <v>3</v>
      </c>
      <c r="Q93" t="s">
        <v>421</v>
      </c>
      <c r="R93">
        <v>4</v>
      </c>
      <c r="S93">
        <v>4</v>
      </c>
      <c r="T93">
        <v>6</v>
      </c>
      <c r="U93">
        <v>6</v>
      </c>
      <c r="V93" t="s">
        <v>422</v>
      </c>
      <c r="W93" t="s">
        <v>438</v>
      </c>
      <c r="X93" t="s">
        <v>594</v>
      </c>
      <c r="Y93" t="s">
        <v>409</v>
      </c>
      <c r="Z93">
        <v>3.7499999999999999E-2</v>
      </c>
      <c r="AA93" t="s">
        <v>595</v>
      </c>
      <c r="AB93">
        <v>34.15</v>
      </c>
      <c r="AC93" t="s">
        <v>573</v>
      </c>
      <c r="AD93" t="s">
        <v>407</v>
      </c>
      <c r="AE93" t="s">
        <v>272</v>
      </c>
      <c r="AF93">
        <v>0</v>
      </c>
      <c r="AG93" t="s">
        <v>397</v>
      </c>
      <c r="AH93" t="s">
        <v>397</v>
      </c>
      <c r="AI93" t="s">
        <v>272</v>
      </c>
      <c r="AJ93">
        <v>0</v>
      </c>
      <c r="AK93" t="s">
        <v>408</v>
      </c>
      <c r="AL93">
        <v>3</v>
      </c>
      <c r="AM93" t="s">
        <v>430</v>
      </c>
      <c r="AN93">
        <v>0.52</v>
      </c>
      <c r="AO93" t="s">
        <v>449</v>
      </c>
    </row>
    <row r="94" spans="1:41" x14ac:dyDescent="0.35">
      <c r="A94" t="s">
        <v>78</v>
      </c>
      <c r="B94" t="s">
        <v>29</v>
      </c>
      <c r="C94">
        <v>2</v>
      </c>
      <c r="D94">
        <v>2</v>
      </c>
      <c r="E94">
        <v>7</v>
      </c>
      <c r="F94">
        <v>5</v>
      </c>
      <c r="G94">
        <v>25.4</v>
      </c>
      <c r="H94" t="s">
        <v>450</v>
      </c>
      <c r="I94" t="s">
        <v>402</v>
      </c>
      <c r="J94">
        <v>20</v>
      </c>
      <c r="K94" t="s">
        <v>396</v>
      </c>
      <c r="L94" t="s">
        <v>272</v>
      </c>
      <c r="M94">
        <v>2</v>
      </c>
      <c r="N94">
        <v>2</v>
      </c>
      <c r="O94">
        <v>2</v>
      </c>
      <c r="P94">
        <v>3</v>
      </c>
      <c r="Q94" t="s">
        <v>397</v>
      </c>
      <c r="R94">
        <v>4</v>
      </c>
      <c r="S94">
        <v>4</v>
      </c>
      <c r="T94">
        <v>4</v>
      </c>
      <c r="U94">
        <v>6</v>
      </c>
      <c r="V94" t="s">
        <v>398</v>
      </c>
      <c r="W94" t="s">
        <v>438</v>
      </c>
      <c r="X94" t="s">
        <v>596</v>
      </c>
      <c r="Y94" t="s">
        <v>440</v>
      </c>
      <c r="Z94">
        <v>6.25E-2</v>
      </c>
      <c r="AA94" t="s">
        <v>597</v>
      </c>
      <c r="AB94">
        <v>35.229999999999997</v>
      </c>
      <c r="AC94" t="s">
        <v>573</v>
      </c>
      <c r="AD94" t="s">
        <v>407</v>
      </c>
      <c r="AE94" t="s">
        <v>272</v>
      </c>
      <c r="AF94">
        <v>0</v>
      </c>
      <c r="AG94" t="s">
        <v>397</v>
      </c>
      <c r="AH94" t="s">
        <v>397</v>
      </c>
      <c r="AI94" t="s">
        <v>272</v>
      </c>
      <c r="AJ94">
        <v>0</v>
      </c>
      <c r="AK94" t="s">
        <v>408</v>
      </c>
      <c r="AL94">
        <v>3</v>
      </c>
      <c r="AM94" t="s">
        <v>430</v>
      </c>
      <c r="AN94">
        <v>0.52</v>
      </c>
      <c r="AO94" t="s">
        <v>449</v>
      </c>
    </row>
    <row r="95" spans="1:41" x14ac:dyDescent="0.35">
      <c r="A95" t="s">
        <v>19</v>
      </c>
      <c r="B95" t="s">
        <v>29</v>
      </c>
      <c r="C95">
        <v>1</v>
      </c>
      <c r="D95">
        <v>2</v>
      </c>
      <c r="E95">
        <v>36</v>
      </c>
      <c r="F95">
        <v>10</v>
      </c>
      <c r="G95">
        <v>115.10000000000001</v>
      </c>
      <c r="H95" t="s">
        <v>394</v>
      </c>
      <c r="I95" t="s">
        <v>426</v>
      </c>
      <c r="J95">
        <v>50</v>
      </c>
      <c r="K95" t="s">
        <v>396</v>
      </c>
      <c r="L95" t="s">
        <v>272</v>
      </c>
      <c r="M95">
        <v>0</v>
      </c>
      <c r="N95">
        <v>3</v>
      </c>
      <c r="O95">
        <v>0</v>
      </c>
      <c r="P95">
        <v>3</v>
      </c>
      <c r="Q95" t="s">
        <v>397</v>
      </c>
      <c r="R95">
        <v>0</v>
      </c>
      <c r="S95">
        <v>6</v>
      </c>
      <c r="T95">
        <v>0</v>
      </c>
      <c r="U95">
        <v>6</v>
      </c>
      <c r="V95" t="s">
        <v>398</v>
      </c>
      <c r="W95" t="s">
        <v>413</v>
      </c>
      <c r="X95" t="s">
        <v>598</v>
      </c>
      <c r="Y95" t="s">
        <v>599</v>
      </c>
      <c r="Z95">
        <v>0.125</v>
      </c>
      <c r="AA95" t="s">
        <v>600</v>
      </c>
      <c r="AB95">
        <v>25.5</v>
      </c>
      <c r="AC95" t="s">
        <v>573</v>
      </c>
      <c r="AD95" t="s">
        <v>397</v>
      </c>
      <c r="AE95" t="s">
        <v>397</v>
      </c>
      <c r="AF95">
        <v>0</v>
      </c>
      <c r="AG95" t="s">
        <v>397</v>
      </c>
      <c r="AH95" t="s">
        <v>408</v>
      </c>
      <c r="AI95" t="s">
        <v>408</v>
      </c>
      <c r="AJ95">
        <v>0</v>
      </c>
      <c r="AK95" t="s">
        <v>408</v>
      </c>
      <c r="AL95">
        <v>3</v>
      </c>
      <c r="AM95" t="s">
        <v>558</v>
      </c>
      <c r="AN95">
        <v>0.64</v>
      </c>
      <c r="AO95" t="s">
        <v>449</v>
      </c>
    </row>
    <row r="96" spans="1:41" x14ac:dyDescent="0.35">
      <c r="A96" t="s">
        <v>19</v>
      </c>
      <c r="B96" t="s">
        <v>31</v>
      </c>
      <c r="C96">
        <v>1</v>
      </c>
      <c r="D96">
        <v>5</v>
      </c>
      <c r="E96">
        <v>170</v>
      </c>
      <c r="F96">
        <v>8</v>
      </c>
      <c r="G96">
        <v>236.68000000000004</v>
      </c>
      <c r="H96" t="s">
        <v>394</v>
      </c>
      <c r="I96" t="s">
        <v>426</v>
      </c>
      <c r="J96">
        <v>20</v>
      </c>
      <c r="K96" t="s">
        <v>396</v>
      </c>
      <c r="L96" t="s">
        <v>272</v>
      </c>
      <c r="M96">
        <v>0</v>
      </c>
      <c r="N96">
        <v>3</v>
      </c>
      <c r="O96">
        <v>2</v>
      </c>
      <c r="P96">
        <v>3</v>
      </c>
      <c r="Q96" t="s">
        <v>397</v>
      </c>
      <c r="R96">
        <v>0</v>
      </c>
      <c r="S96">
        <v>6</v>
      </c>
      <c r="T96">
        <v>4</v>
      </c>
      <c r="U96">
        <v>6</v>
      </c>
      <c r="V96" t="s">
        <v>398</v>
      </c>
      <c r="W96" t="s">
        <v>403</v>
      </c>
      <c r="X96" t="s">
        <v>493</v>
      </c>
      <c r="Y96" t="s">
        <v>421</v>
      </c>
      <c r="Z96">
        <v>0.1</v>
      </c>
      <c r="AA96" t="s">
        <v>601</v>
      </c>
      <c r="AB96">
        <v>38.54</v>
      </c>
      <c r="AC96" t="s">
        <v>573</v>
      </c>
      <c r="AD96" t="s">
        <v>272</v>
      </c>
      <c r="AE96" t="s">
        <v>397</v>
      </c>
      <c r="AF96">
        <v>0</v>
      </c>
      <c r="AG96" t="s">
        <v>397</v>
      </c>
      <c r="AH96" t="s">
        <v>272</v>
      </c>
      <c r="AI96" t="s">
        <v>408</v>
      </c>
      <c r="AJ96">
        <v>0</v>
      </c>
      <c r="AK96" t="s">
        <v>408</v>
      </c>
      <c r="AL96">
        <v>3</v>
      </c>
      <c r="AM96" t="s">
        <v>454</v>
      </c>
      <c r="AN96">
        <v>0.57333333333333336</v>
      </c>
      <c r="AO96" t="s">
        <v>449</v>
      </c>
    </row>
    <row r="97" spans="1:41" x14ac:dyDescent="0.35">
      <c r="A97" t="s">
        <v>20</v>
      </c>
      <c r="B97" t="s">
        <v>31</v>
      </c>
      <c r="C97">
        <v>1</v>
      </c>
      <c r="D97">
        <v>2</v>
      </c>
      <c r="E97">
        <v>24</v>
      </c>
      <c r="F97">
        <v>5</v>
      </c>
      <c r="G97">
        <v>95.5</v>
      </c>
      <c r="H97" t="s">
        <v>401</v>
      </c>
      <c r="I97" t="s">
        <v>402</v>
      </c>
      <c r="J97">
        <v>0</v>
      </c>
      <c r="K97" t="s">
        <v>396</v>
      </c>
      <c r="L97" t="s">
        <v>272</v>
      </c>
      <c r="M97">
        <v>3</v>
      </c>
      <c r="N97">
        <v>2</v>
      </c>
      <c r="O97">
        <v>3</v>
      </c>
      <c r="P97">
        <v>3</v>
      </c>
      <c r="Q97" t="s">
        <v>397</v>
      </c>
      <c r="R97">
        <v>6</v>
      </c>
      <c r="S97">
        <v>4</v>
      </c>
      <c r="T97">
        <v>6</v>
      </c>
      <c r="U97">
        <v>6</v>
      </c>
      <c r="V97" t="s">
        <v>398</v>
      </c>
      <c r="W97" t="s">
        <v>443</v>
      </c>
      <c r="X97" t="s">
        <v>272</v>
      </c>
      <c r="Y97" t="s">
        <v>482</v>
      </c>
      <c r="Z97">
        <v>6.25E-2</v>
      </c>
      <c r="AA97" t="s">
        <v>602</v>
      </c>
      <c r="AB97">
        <v>19.809999999999999</v>
      </c>
      <c r="AC97" t="s">
        <v>572</v>
      </c>
      <c r="AD97" t="s">
        <v>272</v>
      </c>
      <c r="AE97" t="s">
        <v>421</v>
      </c>
      <c r="AF97">
        <v>0</v>
      </c>
      <c r="AG97" t="s">
        <v>397</v>
      </c>
      <c r="AH97" t="s">
        <v>272</v>
      </c>
      <c r="AI97" t="s">
        <v>398</v>
      </c>
      <c r="AJ97">
        <v>0</v>
      </c>
      <c r="AK97" t="s">
        <v>408</v>
      </c>
      <c r="AL97">
        <v>0</v>
      </c>
      <c r="AM97" t="s">
        <v>430</v>
      </c>
      <c r="AN97">
        <v>0.57333333333333336</v>
      </c>
      <c r="AO97" t="s">
        <v>449</v>
      </c>
    </row>
    <row r="98" spans="1:41" x14ac:dyDescent="0.35">
      <c r="A98" t="s">
        <v>20</v>
      </c>
      <c r="B98" t="s">
        <v>29</v>
      </c>
      <c r="C98">
        <v>1</v>
      </c>
      <c r="D98">
        <v>4</v>
      </c>
      <c r="E98">
        <v>38</v>
      </c>
      <c r="F98">
        <v>12</v>
      </c>
      <c r="G98">
        <v>219.59999999999997</v>
      </c>
      <c r="H98" t="s">
        <v>401</v>
      </c>
      <c r="I98" t="s">
        <v>395</v>
      </c>
      <c r="J98">
        <v>30</v>
      </c>
      <c r="K98" t="s">
        <v>396</v>
      </c>
      <c r="L98" t="s">
        <v>603</v>
      </c>
      <c r="M98">
        <v>3</v>
      </c>
      <c r="N98">
        <v>0</v>
      </c>
      <c r="O98">
        <v>1</v>
      </c>
      <c r="P98">
        <v>3</v>
      </c>
      <c r="Q98" t="s">
        <v>421</v>
      </c>
      <c r="R98">
        <v>6</v>
      </c>
      <c r="S98">
        <v>0</v>
      </c>
      <c r="T98">
        <v>2</v>
      </c>
      <c r="U98">
        <v>6</v>
      </c>
      <c r="V98" t="s">
        <v>422</v>
      </c>
      <c r="W98" t="s">
        <v>413</v>
      </c>
      <c r="X98" t="s">
        <v>604</v>
      </c>
      <c r="Y98" t="s">
        <v>428</v>
      </c>
      <c r="Z98">
        <v>0.15</v>
      </c>
      <c r="AA98" t="s">
        <v>605</v>
      </c>
      <c r="AB98">
        <v>18.43</v>
      </c>
      <c r="AC98" t="s">
        <v>572</v>
      </c>
      <c r="AD98" t="s">
        <v>421</v>
      </c>
      <c r="AE98" t="s">
        <v>421</v>
      </c>
      <c r="AF98">
        <v>0</v>
      </c>
      <c r="AG98" t="s">
        <v>397</v>
      </c>
      <c r="AH98" t="s">
        <v>398</v>
      </c>
      <c r="AI98" t="s">
        <v>398</v>
      </c>
      <c r="AJ98">
        <v>0</v>
      </c>
      <c r="AK98" t="s">
        <v>408</v>
      </c>
      <c r="AL98">
        <v>0</v>
      </c>
      <c r="AM98" t="s">
        <v>454</v>
      </c>
      <c r="AN98">
        <v>0.52</v>
      </c>
      <c r="AO98" t="s">
        <v>449</v>
      </c>
    </row>
    <row r="99" spans="1:41" x14ac:dyDescent="0.35">
      <c r="A99" t="s">
        <v>89</v>
      </c>
      <c r="B99" t="s">
        <v>29</v>
      </c>
      <c r="C99">
        <v>1</v>
      </c>
      <c r="D99">
        <v>3</v>
      </c>
      <c r="E99">
        <v>6</v>
      </c>
      <c r="F99">
        <v>2</v>
      </c>
      <c r="G99">
        <v>19.5</v>
      </c>
      <c r="H99" t="s">
        <v>394</v>
      </c>
      <c r="I99" t="s">
        <v>395</v>
      </c>
      <c r="J99">
        <v>54</v>
      </c>
      <c r="K99" t="s">
        <v>396</v>
      </c>
      <c r="L99" t="s">
        <v>272</v>
      </c>
      <c r="M99">
        <v>0</v>
      </c>
      <c r="N99">
        <v>0</v>
      </c>
      <c r="O99">
        <v>0</v>
      </c>
      <c r="P99">
        <v>3</v>
      </c>
      <c r="Q99" t="s">
        <v>397</v>
      </c>
      <c r="R99">
        <v>0</v>
      </c>
      <c r="S99">
        <v>0</v>
      </c>
      <c r="T99">
        <v>0</v>
      </c>
      <c r="U99">
        <v>6</v>
      </c>
      <c r="V99" t="s">
        <v>398</v>
      </c>
      <c r="W99" t="s">
        <v>399</v>
      </c>
      <c r="X99" t="s">
        <v>458</v>
      </c>
      <c r="Y99" t="s">
        <v>432</v>
      </c>
      <c r="Z99">
        <v>2.5000000000000001E-2</v>
      </c>
      <c r="AA99" t="s">
        <v>606</v>
      </c>
      <c r="AB99">
        <v>32.49</v>
      </c>
      <c r="AC99" t="s">
        <v>573</v>
      </c>
      <c r="AD99" t="s">
        <v>272</v>
      </c>
      <c r="AE99" t="s">
        <v>272</v>
      </c>
      <c r="AF99">
        <v>0</v>
      </c>
      <c r="AG99" t="s">
        <v>397</v>
      </c>
      <c r="AH99" t="s">
        <v>272</v>
      </c>
      <c r="AI99" t="s">
        <v>272</v>
      </c>
      <c r="AJ99">
        <v>0</v>
      </c>
      <c r="AK99" t="s">
        <v>408</v>
      </c>
      <c r="AL99">
        <v>3</v>
      </c>
      <c r="AM99" t="s">
        <v>399</v>
      </c>
      <c r="AN99">
        <v>0.32</v>
      </c>
      <c r="AO99" t="s">
        <v>400</v>
      </c>
    </row>
    <row r="100" spans="1:41" x14ac:dyDescent="0.35">
      <c r="A100" t="s">
        <v>93</v>
      </c>
      <c r="B100" t="s">
        <v>29</v>
      </c>
      <c r="C100">
        <v>1</v>
      </c>
      <c r="D100">
        <v>3</v>
      </c>
      <c r="E100">
        <v>5</v>
      </c>
      <c r="F100">
        <v>3</v>
      </c>
      <c r="G100">
        <v>8.3000000000000007</v>
      </c>
      <c r="H100" t="s">
        <v>411</v>
      </c>
      <c r="I100" t="s">
        <v>416</v>
      </c>
      <c r="J100">
        <v>25</v>
      </c>
      <c r="K100" t="s">
        <v>396</v>
      </c>
      <c r="L100" t="s">
        <v>434</v>
      </c>
      <c r="M100">
        <v>1</v>
      </c>
      <c r="N100">
        <v>1</v>
      </c>
      <c r="O100">
        <v>1</v>
      </c>
      <c r="P100">
        <v>3</v>
      </c>
      <c r="Q100" t="s">
        <v>421</v>
      </c>
      <c r="R100">
        <v>2</v>
      </c>
      <c r="S100">
        <v>2</v>
      </c>
      <c r="T100">
        <v>2</v>
      </c>
      <c r="U100">
        <v>6</v>
      </c>
      <c r="V100" t="s">
        <v>422</v>
      </c>
      <c r="W100" t="s">
        <v>414</v>
      </c>
      <c r="X100" t="s">
        <v>272</v>
      </c>
      <c r="Y100" t="s">
        <v>436</v>
      </c>
      <c r="Z100">
        <v>3.7499999999999999E-2</v>
      </c>
      <c r="AA100" t="s">
        <v>607</v>
      </c>
      <c r="AB100">
        <v>32.68</v>
      </c>
      <c r="AC100" t="s">
        <v>573</v>
      </c>
      <c r="AD100" t="s">
        <v>272</v>
      </c>
      <c r="AE100" t="s">
        <v>272</v>
      </c>
      <c r="AF100">
        <v>0</v>
      </c>
      <c r="AG100" t="s">
        <v>397</v>
      </c>
      <c r="AH100" t="s">
        <v>272</v>
      </c>
      <c r="AI100" t="s">
        <v>272</v>
      </c>
      <c r="AJ100">
        <v>0</v>
      </c>
      <c r="AK100" t="s">
        <v>408</v>
      </c>
      <c r="AL100">
        <v>3</v>
      </c>
      <c r="AM100" t="s">
        <v>399</v>
      </c>
      <c r="AN100">
        <v>0.37333333333333335</v>
      </c>
      <c r="AO100" t="s">
        <v>400</v>
      </c>
    </row>
    <row r="101" spans="1:41" x14ac:dyDescent="0.35">
      <c r="A101" t="s">
        <v>96</v>
      </c>
      <c r="B101" t="s">
        <v>29</v>
      </c>
      <c r="C101">
        <v>1</v>
      </c>
      <c r="D101">
        <v>2</v>
      </c>
      <c r="E101">
        <v>17</v>
      </c>
      <c r="F101">
        <v>5</v>
      </c>
      <c r="G101">
        <v>23.700000000000003</v>
      </c>
      <c r="H101" t="s">
        <v>401</v>
      </c>
      <c r="I101" t="s">
        <v>426</v>
      </c>
      <c r="J101">
        <v>20</v>
      </c>
      <c r="K101" t="s">
        <v>396</v>
      </c>
      <c r="L101" t="s">
        <v>608</v>
      </c>
      <c r="M101">
        <v>3</v>
      </c>
      <c r="N101">
        <v>3</v>
      </c>
      <c r="O101">
        <v>2</v>
      </c>
      <c r="P101">
        <v>3</v>
      </c>
      <c r="Q101" t="s">
        <v>421</v>
      </c>
      <c r="R101">
        <v>6</v>
      </c>
      <c r="S101">
        <v>6</v>
      </c>
      <c r="T101">
        <v>4</v>
      </c>
      <c r="U101">
        <v>6</v>
      </c>
      <c r="V101" t="s">
        <v>422</v>
      </c>
      <c r="W101" t="s">
        <v>457</v>
      </c>
      <c r="X101" t="s">
        <v>609</v>
      </c>
      <c r="Y101" t="s">
        <v>451</v>
      </c>
      <c r="Z101">
        <v>6.25E-2</v>
      </c>
      <c r="AA101" t="s">
        <v>456</v>
      </c>
      <c r="AB101">
        <v>79.709999999999994</v>
      </c>
      <c r="AC101" t="s">
        <v>610</v>
      </c>
      <c r="AD101" t="s">
        <v>272</v>
      </c>
      <c r="AE101" t="s">
        <v>421</v>
      </c>
      <c r="AF101">
        <v>0</v>
      </c>
      <c r="AG101" t="s">
        <v>397</v>
      </c>
      <c r="AH101" t="s">
        <v>272</v>
      </c>
      <c r="AI101" t="s">
        <v>398</v>
      </c>
      <c r="AJ101">
        <v>0</v>
      </c>
      <c r="AK101" t="s">
        <v>408</v>
      </c>
      <c r="AL101">
        <v>9</v>
      </c>
      <c r="AM101" t="s">
        <v>438</v>
      </c>
      <c r="AN101">
        <v>0.66666666666666663</v>
      </c>
      <c r="AO101" t="s">
        <v>449</v>
      </c>
    </row>
    <row r="102" spans="1:41" x14ac:dyDescent="0.35">
      <c r="A102" t="s">
        <v>96</v>
      </c>
      <c r="B102" t="s">
        <v>31</v>
      </c>
      <c r="C102">
        <v>1</v>
      </c>
      <c r="D102">
        <v>4</v>
      </c>
      <c r="E102">
        <v>37</v>
      </c>
      <c r="F102">
        <v>12</v>
      </c>
      <c r="G102">
        <v>175.5</v>
      </c>
      <c r="H102" t="s">
        <v>450</v>
      </c>
      <c r="I102" t="s">
        <v>426</v>
      </c>
      <c r="J102">
        <v>0</v>
      </c>
      <c r="K102" t="s">
        <v>396</v>
      </c>
      <c r="L102" t="s">
        <v>611</v>
      </c>
      <c r="M102">
        <v>2</v>
      </c>
      <c r="N102">
        <v>3</v>
      </c>
      <c r="O102">
        <v>3</v>
      </c>
      <c r="P102">
        <v>3</v>
      </c>
      <c r="Q102" t="s">
        <v>421</v>
      </c>
      <c r="R102">
        <v>4</v>
      </c>
      <c r="S102">
        <v>6</v>
      </c>
      <c r="T102">
        <v>6</v>
      </c>
      <c r="U102">
        <v>6</v>
      </c>
      <c r="V102" t="s">
        <v>422</v>
      </c>
      <c r="W102" t="s">
        <v>457</v>
      </c>
      <c r="X102" t="s">
        <v>407</v>
      </c>
      <c r="Y102" t="s">
        <v>612</v>
      </c>
      <c r="Z102">
        <v>0.15</v>
      </c>
      <c r="AA102" t="s">
        <v>613</v>
      </c>
      <c r="AB102">
        <v>156.08000000000001</v>
      </c>
      <c r="AC102" t="s">
        <v>610</v>
      </c>
      <c r="AD102" t="s">
        <v>397</v>
      </c>
      <c r="AE102" t="s">
        <v>421</v>
      </c>
      <c r="AF102">
        <v>0</v>
      </c>
      <c r="AG102" t="s">
        <v>397</v>
      </c>
      <c r="AH102" t="s">
        <v>408</v>
      </c>
      <c r="AI102" t="s">
        <v>398</v>
      </c>
      <c r="AJ102">
        <v>0</v>
      </c>
      <c r="AK102" t="s">
        <v>408</v>
      </c>
      <c r="AL102">
        <v>9</v>
      </c>
      <c r="AM102" t="s">
        <v>614</v>
      </c>
      <c r="AN102">
        <v>0.78666666666666651</v>
      </c>
      <c r="AO102" t="s">
        <v>511</v>
      </c>
    </row>
    <row r="103" spans="1:41" x14ac:dyDescent="0.35">
      <c r="A103" t="s">
        <v>21</v>
      </c>
      <c r="B103" t="s">
        <v>29</v>
      </c>
      <c r="C103">
        <v>1</v>
      </c>
      <c r="D103">
        <v>4</v>
      </c>
      <c r="E103">
        <v>9</v>
      </c>
      <c r="F103">
        <v>3</v>
      </c>
      <c r="G103">
        <v>29.099999999999998</v>
      </c>
      <c r="H103" t="s">
        <v>401</v>
      </c>
      <c r="I103" t="s">
        <v>402</v>
      </c>
      <c r="J103">
        <v>49</v>
      </c>
      <c r="K103" t="s">
        <v>396</v>
      </c>
      <c r="L103" t="s">
        <v>272</v>
      </c>
      <c r="M103">
        <v>3</v>
      </c>
      <c r="N103">
        <v>2</v>
      </c>
      <c r="O103">
        <v>1</v>
      </c>
      <c r="P103">
        <v>3</v>
      </c>
      <c r="Q103" t="s">
        <v>397</v>
      </c>
      <c r="R103">
        <v>6</v>
      </c>
      <c r="S103">
        <v>4</v>
      </c>
      <c r="T103">
        <v>2</v>
      </c>
      <c r="U103">
        <v>6</v>
      </c>
      <c r="V103" t="s">
        <v>398</v>
      </c>
      <c r="W103" t="s">
        <v>438</v>
      </c>
      <c r="X103" t="s">
        <v>615</v>
      </c>
      <c r="Y103" t="s">
        <v>616</v>
      </c>
      <c r="Z103">
        <v>3.7499999999999999E-2</v>
      </c>
      <c r="AA103" t="s">
        <v>617</v>
      </c>
      <c r="AB103">
        <v>13.41</v>
      </c>
      <c r="AC103" t="s">
        <v>572</v>
      </c>
      <c r="AD103" t="s">
        <v>272</v>
      </c>
      <c r="AE103" t="s">
        <v>272</v>
      </c>
      <c r="AF103">
        <v>0</v>
      </c>
      <c r="AG103" t="s">
        <v>397</v>
      </c>
      <c r="AH103" t="s">
        <v>272</v>
      </c>
      <c r="AI103" t="s">
        <v>272</v>
      </c>
      <c r="AJ103">
        <v>0</v>
      </c>
      <c r="AK103" t="s">
        <v>408</v>
      </c>
      <c r="AL103">
        <v>0</v>
      </c>
      <c r="AM103" t="s">
        <v>408</v>
      </c>
      <c r="AN103">
        <v>0.44</v>
      </c>
      <c r="AO103" t="s">
        <v>400</v>
      </c>
    </row>
    <row r="104" spans="1:41" x14ac:dyDescent="0.35">
      <c r="A104" t="s">
        <v>21</v>
      </c>
      <c r="B104" t="s">
        <v>29</v>
      </c>
      <c r="C104">
        <v>2</v>
      </c>
      <c r="D104">
        <v>4</v>
      </c>
      <c r="E104">
        <v>23</v>
      </c>
      <c r="F104">
        <v>7</v>
      </c>
      <c r="G104">
        <v>62.799999999999983</v>
      </c>
      <c r="H104" t="s">
        <v>401</v>
      </c>
      <c r="I104" t="s">
        <v>402</v>
      </c>
      <c r="J104">
        <v>20</v>
      </c>
      <c r="K104" t="s">
        <v>396</v>
      </c>
      <c r="L104" t="s">
        <v>272</v>
      </c>
      <c r="M104">
        <v>3</v>
      </c>
      <c r="N104">
        <v>2</v>
      </c>
      <c r="O104">
        <v>2</v>
      </c>
      <c r="P104">
        <v>3</v>
      </c>
      <c r="Q104" t="s">
        <v>397</v>
      </c>
      <c r="R104">
        <v>6</v>
      </c>
      <c r="S104">
        <v>4</v>
      </c>
      <c r="T104">
        <v>4</v>
      </c>
      <c r="U104">
        <v>6</v>
      </c>
      <c r="V104" t="s">
        <v>398</v>
      </c>
      <c r="W104" t="s">
        <v>457</v>
      </c>
      <c r="X104" t="s">
        <v>618</v>
      </c>
      <c r="Y104" t="s">
        <v>619</v>
      </c>
      <c r="Z104">
        <v>8.7499999999999994E-2</v>
      </c>
      <c r="AA104" t="s">
        <v>620</v>
      </c>
      <c r="AB104">
        <v>75.67</v>
      </c>
      <c r="AC104" t="s">
        <v>610</v>
      </c>
      <c r="AD104" t="s">
        <v>272</v>
      </c>
      <c r="AE104" t="s">
        <v>407</v>
      </c>
      <c r="AF104">
        <v>0</v>
      </c>
      <c r="AG104" t="s">
        <v>397</v>
      </c>
      <c r="AH104" t="s">
        <v>272</v>
      </c>
      <c r="AI104" t="s">
        <v>397</v>
      </c>
      <c r="AJ104">
        <v>0</v>
      </c>
      <c r="AK104" t="s">
        <v>408</v>
      </c>
      <c r="AL104">
        <v>9</v>
      </c>
      <c r="AM104" t="s">
        <v>454</v>
      </c>
      <c r="AN104">
        <v>0.62666666666666671</v>
      </c>
      <c r="AO104" t="s">
        <v>449</v>
      </c>
    </row>
    <row r="105" spans="1:41" x14ac:dyDescent="0.35">
      <c r="A105" t="s">
        <v>101</v>
      </c>
      <c r="B105" t="s">
        <v>29</v>
      </c>
      <c r="C105">
        <v>1</v>
      </c>
      <c r="D105">
        <v>4</v>
      </c>
      <c r="E105">
        <v>42</v>
      </c>
      <c r="F105">
        <v>14</v>
      </c>
      <c r="G105">
        <v>200.24999999999997</v>
      </c>
      <c r="H105" t="s">
        <v>450</v>
      </c>
      <c r="I105" t="s">
        <v>426</v>
      </c>
      <c r="J105">
        <v>25</v>
      </c>
      <c r="K105" t="s">
        <v>396</v>
      </c>
      <c r="L105" t="s">
        <v>427</v>
      </c>
      <c r="M105">
        <v>2</v>
      </c>
      <c r="N105">
        <v>3</v>
      </c>
      <c r="O105">
        <v>1</v>
      </c>
      <c r="P105">
        <v>3</v>
      </c>
      <c r="Q105" t="s">
        <v>421</v>
      </c>
      <c r="R105">
        <v>4</v>
      </c>
      <c r="S105">
        <v>6</v>
      </c>
      <c r="T105">
        <v>2</v>
      </c>
      <c r="U105">
        <v>6</v>
      </c>
      <c r="V105" t="s">
        <v>422</v>
      </c>
      <c r="W105" t="s">
        <v>403</v>
      </c>
      <c r="X105" t="s">
        <v>621</v>
      </c>
      <c r="Y105" t="s">
        <v>622</v>
      </c>
      <c r="Z105">
        <v>0.17499999999999999</v>
      </c>
      <c r="AA105" t="s">
        <v>623</v>
      </c>
      <c r="AB105">
        <v>49.36</v>
      </c>
      <c r="AC105" t="s">
        <v>579</v>
      </c>
      <c r="AD105" t="s">
        <v>407</v>
      </c>
      <c r="AE105" t="s">
        <v>421</v>
      </c>
      <c r="AF105">
        <v>0</v>
      </c>
      <c r="AG105" t="s">
        <v>397</v>
      </c>
      <c r="AH105" t="s">
        <v>397</v>
      </c>
      <c r="AI105" t="s">
        <v>398</v>
      </c>
      <c r="AJ105">
        <v>0</v>
      </c>
      <c r="AK105" t="s">
        <v>408</v>
      </c>
      <c r="AL105">
        <v>6</v>
      </c>
      <c r="AM105" t="s">
        <v>438</v>
      </c>
      <c r="AN105">
        <v>0.61333333333333329</v>
      </c>
      <c r="AO105" t="s">
        <v>449</v>
      </c>
    </row>
    <row r="106" spans="1:41" x14ac:dyDescent="0.35">
      <c r="A106" t="s">
        <v>103</v>
      </c>
      <c r="B106" t="s">
        <v>29</v>
      </c>
      <c r="C106">
        <v>1</v>
      </c>
      <c r="D106">
        <v>3</v>
      </c>
      <c r="E106">
        <v>16</v>
      </c>
      <c r="F106">
        <v>3</v>
      </c>
      <c r="G106">
        <v>29.200000000000003</v>
      </c>
      <c r="H106" t="s">
        <v>450</v>
      </c>
      <c r="I106" t="s">
        <v>402</v>
      </c>
      <c r="J106">
        <v>0</v>
      </c>
      <c r="K106" t="s">
        <v>396</v>
      </c>
      <c r="L106" t="s">
        <v>420</v>
      </c>
      <c r="M106">
        <v>2</v>
      </c>
      <c r="N106">
        <v>2</v>
      </c>
      <c r="O106">
        <v>3</v>
      </c>
      <c r="P106">
        <v>3</v>
      </c>
      <c r="Q106" t="s">
        <v>421</v>
      </c>
      <c r="R106">
        <v>4</v>
      </c>
      <c r="S106">
        <v>4</v>
      </c>
      <c r="T106">
        <v>6</v>
      </c>
      <c r="U106">
        <v>6</v>
      </c>
      <c r="V106" t="s">
        <v>422</v>
      </c>
      <c r="W106" t="s">
        <v>438</v>
      </c>
      <c r="X106" t="s">
        <v>624</v>
      </c>
      <c r="Y106" t="s">
        <v>520</v>
      </c>
      <c r="Z106">
        <v>3.7499999999999999E-2</v>
      </c>
      <c r="AA106" t="s">
        <v>625</v>
      </c>
      <c r="AB106">
        <v>28.93</v>
      </c>
      <c r="AC106" t="s">
        <v>573</v>
      </c>
      <c r="AD106" t="s">
        <v>272</v>
      </c>
      <c r="AE106" t="s">
        <v>407</v>
      </c>
      <c r="AF106">
        <v>0</v>
      </c>
      <c r="AG106" t="s">
        <v>397</v>
      </c>
      <c r="AH106" t="s">
        <v>272</v>
      </c>
      <c r="AI106" t="s">
        <v>397</v>
      </c>
      <c r="AJ106">
        <v>0</v>
      </c>
      <c r="AK106" t="s">
        <v>408</v>
      </c>
      <c r="AL106">
        <v>3</v>
      </c>
      <c r="AM106" t="s">
        <v>430</v>
      </c>
      <c r="AN106">
        <v>0.52</v>
      </c>
      <c r="AO106" t="s">
        <v>449</v>
      </c>
    </row>
    <row r="107" spans="1:41" x14ac:dyDescent="0.35">
      <c r="A107" t="s">
        <v>22</v>
      </c>
      <c r="B107" t="s">
        <v>29</v>
      </c>
      <c r="C107">
        <v>8</v>
      </c>
      <c r="D107">
        <v>2</v>
      </c>
      <c r="E107">
        <v>9</v>
      </c>
      <c r="F107">
        <v>5</v>
      </c>
      <c r="G107">
        <v>25</v>
      </c>
      <c r="H107" t="s">
        <v>401</v>
      </c>
      <c r="I107" t="s">
        <v>416</v>
      </c>
      <c r="J107">
        <v>50</v>
      </c>
      <c r="K107" t="s">
        <v>396</v>
      </c>
      <c r="L107" t="s">
        <v>626</v>
      </c>
      <c r="M107">
        <v>3</v>
      </c>
      <c r="N107">
        <v>1</v>
      </c>
      <c r="O107">
        <v>0</v>
      </c>
      <c r="P107">
        <v>3</v>
      </c>
      <c r="Q107" t="s">
        <v>421</v>
      </c>
      <c r="R107">
        <v>6</v>
      </c>
      <c r="S107">
        <v>2</v>
      </c>
      <c r="T107">
        <v>0</v>
      </c>
      <c r="U107">
        <v>6</v>
      </c>
      <c r="V107" t="s">
        <v>422</v>
      </c>
      <c r="W107" t="s">
        <v>413</v>
      </c>
      <c r="X107" t="s">
        <v>549</v>
      </c>
      <c r="Y107" t="s">
        <v>471</v>
      </c>
      <c r="Z107">
        <v>6.25E-2</v>
      </c>
      <c r="AA107" t="s">
        <v>627</v>
      </c>
      <c r="AB107">
        <v>40.22</v>
      </c>
      <c r="AC107" t="s">
        <v>579</v>
      </c>
      <c r="AD107" t="s">
        <v>272</v>
      </c>
      <c r="AE107" t="s">
        <v>407</v>
      </c>
      <c r="AF107">
        <v>0</v>
      </c>
      <c r="AG107" t="s">
        <v>397</v>
      </c>
      <c r="AH107" t="s">
        <v>272</v>
      </c>
      <c r="AI107" t="s">
        <v>397</v>
      </c>
      <c r="AJ107">
        <v>0</v>
      </c>
      <c r="AK107" t="s">
        <v>408</v>
      </c>
      <c r="AL107">
        <v>6</v>
      </c>
      <c r="AM107" t="s">
        <v>413</v>
      </c>
      <c r="AN107">
        <v>0.48</v>
      </c>
      <c r="AO107" t="s">
        <v>400</v>
      </c>
    </row>
    <row r="108" spans="1:41" x14ac:dyDescent="0.35">
      <c r="A108" t="s">
        <v>22</v>
      </c>
      <c r="B108" t="s">
        <v>29</v>
      </c>
      <c r="C108">
        <v>7</v>
      </c>
      <c r="D108">
        <v>2</v>
      </c>
      <c r="E108">
        <v>15</v>
      </c>
      <c r="F108">
        <v>6</v>
      </c>
      <c r="G108">
        <v>44.58</v>
      </c>
      <c r="H108" t="s">
        <v>401</v>
      </c>
      <c r="I108" t="s">
        <v>426</v>
      </c>
      <c r="J108">
        <v>50</v>
      </c>
      <c r="K108" t="s">
        <v>396</v>
      </c>
      <c r="L108" t="s">
        <v>501</v>
      </c>
      <c r="M108">
        <v>3</v>
      </c>
      <c r="N108">
        <v>3</v>
      </c>
      <c r="O108">
        <v>0</v>
      </c>
      <c r="P108">
        <v>3</v>
      </c>
      <c r="Q108" t="s">
        <v>421</v>
      </c>
      <c r="R108">
        <v>6</v>
      </c>
      <c r="S108">
        <v>6</v>
      </c>
      <c r="T108">
        <v>0</v>
      </c>
      <c r="U108">
        <v>6</v>
      </c>
      <c r="V108" t="s">
        <v>422</v>
      </c>
      <c r="W108" t="s">
        <v>403</v>
      </c>
      <c r="X108" t="s">
        <v>628</v>
      </c>
      <c r="Y108" t="s">
        <v>463</v>
      </c>
      <c r="Z108">
        <v>7.4999999999999997E-2</v>
      </c>
      <c r="AA108" t="s">
        <v>629</v>
      </c>
      <c r="AB108">
        <v>25.5</v>
      </c>
      <c r="AC108" t="s">
        <v>573</v>
      </c>
      <c r="AD108" t="s">
        <v>272</v>
      </c>
      <c r="AE108" t="s">
        <v>407</v>
      </c>
      <c r="AF108">
        <v>0</v>
      </c>
      <c r="AG108" t="s">
        <v>397</v>
      </c>
      <c r="AH108" t="s">
        <v>272</v>
      </c>
      <c r="AI108" t="s">
        <v>397</v>
      </c>
      <c r="AJ108">
        <v>0</v>
      </c>
      <c r="AK108" t="s">
        <v>408</v>
      </c>
      <c r="AL108">
        <v>3</v>
      </c>
      <c r="AM108" t="s">
        <v>430</v>
      </c>
      <c r="AN108">
        <v>0.49333333333333335</v>
      </c>
      <c r="AO108" t="s">
        <v>400</v>
      </c>
    </row>
    <row r="109" spans="1:41" x14ac:dyDescent="0.35">
      <c r="A109" t="s">
        <v>22</v>
      </c>
      <c r="B109" t="s">
        <v>29</v>
      </c>
      <c r="C109">
        <v>6</v>
      </c>
      <c r="D109">
        <v>2</v>
      </c>
      <c r="E109">
        <v>23</v>
      </c>
      <c r="F109">
        <v>6</v>
      </c>
      <c r="G109">
        <v>75.8</v>
      </c>
      <c r="H109" t="s">
        <v>411</v>
      </c>
      <c r="I109" t="s">
        <v>402</v>
      </c>
      <c r="J109">
        <v>50</v>
      </c>
      <c r="K109" t="s">
        <v>396</v>
      </c>
      <c r="L109" t="s">
        <v>272</v>
      </c>
      <c r="M109">
        <v>1</v>
      </c>
      <c r="N109">
        <v>2</v>
      </c>
      <c r="O109">
        <v>0</v>
      </c>
      <c r="P109">
        <v>3</v>
      </c>
      <c r="Q109" t="s">
        <v>397</v>
      </c>
      <c r="R109">
        <v>2</v>
      </c>
      <c r="S109">
        <v>4</v>
      </c>
      <c r="T109">
        <v>0</v>
      </c>
      <c r="U109">
        <v>6</v>
      </c>
      <c r="V109" t="s">
        <v>398</v>
      </c>
      <c r="W109" t="s">
        <v>413</v>
      </c>
      <c r="X109" t="s">
        <v>630</v>
      </c>
      <c r="Y109" t="s">
        <v>631</v>
      </c>
      <c r="Z109">
        <v>7.4999999999999997E-2</v>
      </c>
      <c r="AA109" t="s">
        <v>632</v>
      </c>
      <c r="AB109">
        <v>29.47</v>
      </c>
      <c r="AC109" t="s">
        <v>573</v>
      </c>
      <c r="AD109" t="s">
        <v>407</v>
      </c>
      <c r="AE109" t="s">
        <v>421</v>
      </c>
      <c r="AF109">
        <v>0</v>
      </c>
      <c r="AG109" t="s">
        <v>397</v>
      </c>
      <c r="AH109" t="s">
        <v>397</v>
      </c>
      <c r="AI109" t="s">
        <v>398</v>
      </c>
      <c r="AJ109">
        <v>0</v>
      </c>
      <c r="AK109" t="s">
        <v>408</v>
      </c>
      <c r="AL109">
        <v>3</v>
      </c>
      <c r="AM109" t="s">
        <v>454</v>
      </c>
      <c r="AN109">
        <v>0.52</v>
      </c>
      <c r="AO109" t="s">
        <v>449</v>
      </c>
    </row>
    <row r="110" spans="1:41" x14ac:dyDescent="0.35">
      <c r="A110" t="s">
        <v>22</v>
      </c>
      <c r="B110" t="s">
        <v>29</v>
      </c>
      <c r="C110">
        <v>5</v>
      </c>
      <c r="D110">
        <v>2</v>
      </c>
      <c r="E110">
        <v>11</v>
      </c>
      <c r="F110">
        <v>5</v>
      </c>
      <c r="G110">
        <v>37.4</v>
      </c>
      <c r="H110" t="s">
        <v>401</v>
      </c>
      <c r="I110" t="s">
        <v>426</v>
      </c>
      <c r="J110">
        <v>50</v>
      </c>
      <c r="K110" t="s">
        <v>396</v>
      </c>
      <c r="L110" t="s">
        <v>272</v>
      </c>
      <c r="M110">
        <v>3</v>
      </c>
      <c r="N110">
        <v>3</v>
      </c>
      <c r="O110">
        <v>0</v>
      </c>
      <c r="P110">
        <v>3</v>
      </c>
      <c r="Q110" t="s">
        <v>397</v>
      </c>
      <c r="R110">
        <v>6</v>
      </c>
      <c r="S110">
        <v>6</v>
      </c>
      <c r="T110">
        <v>0</v>
      </c>
      <c r="U110">
        <v>6</v>
      </c>
      <c r="V110" t="s">
        <v>398</v>
      </c>
      <c r="W110" t="s">
        <v>438</v>
      </c>
      <c r="X110" t="s">
        <v>451</v>
      </c>
      <c r="Y110" t="s">
        <v>538</v>
      </c>
      <c r="Z110">
        <v>6.25E-2</v>
      </c>
      <c r="AA110" t="s">
        <v>633</v>
      </c>
      <c r="AB110">
        <v>20.74</v>
      </c>
      <c r="AC110" t="s">
        <v>573</v>
      </c>
      <c r="AD110" t="s">
        <v>421</v>
      </c>
      <c r="AE110" t="s">
        <v>407</v>
      </c>
      <c r="AF110">
        <v>0</v>
      </c>
      <c r="AG110" t="s">
        <v>397</v>
      </c>
      <c r="AH110" t="s">
        <v>398</v>
      </c>
      <c r="AI110" t="s">
        <v>397</v>
      </c>
      <c r="AJ110">
        <v>0</v>
      </c>
      <c r="AK110" t="s">
        <v>408</v>
      </c>
      <c r="AL110">
        <v>3</v>
      </c>
      <c r="AM110" t="s">
        <v>454</v>
      </c>
      <c r="AN110">
        <v>0.6</v>
      </c>
      <c r="AO110" t="s">
        <v>449</v>
      </c>
    </row>
    <row r="111" spans="1:41" x14ac:dyDescent="0.35">
      <c r="A111" t="s">
        <v>22</v>
      </c>
      <c r="B111" t="s">
        <v>29</v>
      </c>
      <c r="C111">
        <v>4</v>
      </c>
      <c r="D111">
        <v>2</v>
      </c>
      <c r="E111">
        <v>0</v>
      </c>
      <c r="F111">
        <v>0</v>
      </c>
      <c r="G111">
        <v>0</v>
      </c>
      <c r="H111" t="s">
        <v>450</v>
      </c>
      <c r="I111" t="s">
        <v>402</v>
      </c>
      <c r="J111">
        <v>50</v>
      </c>
      <c r="K111" t="s">
        <v>396</v>
      </c>
      <c r="L111" t="s">
        <v>272</v>
      </c>
      <c r="M111">
        <v>2</v>
      </c>
      <c r="N111">
        <v>2</v>
      </c>
      <c r="O111">
        <v>0</v>
      </c>
      <c r="P111">
        <v>3</v>
      </c>
      <c r="Q111" t="s">
        <v>397</v>
      </c>
      <c r="R111">
        <v>4</v>
      </c>
      <c r="S111">
        <v>4</v>
      </c>
      <c r="T111">
        <v>0</v>
      </c>
      <c r="U111">
        <v>6</v>
      </c>
      <c r="V111" t="s">
        <v>398</v>
      </c>
      <c r="W111" t="s">
        <v>442</v>
      </c>
      <c r="X111" t="s">
        <v>272</v>
      </c>
      <c r="Y111" t="s">
        <v>272</v>
      </c>
      <c r="Z111">
        <v>0</v>
      </c>
      <c r="AA111" t="s">
        <v>272</v>
      </c>
      <c r="AB111">
        <v>16.440000000000001</v>
      </c>
      <c r="AC111" t="s">
        <v>572</v>
      </c>
      <c r="AD111" t="s">
        <v>272</v>
      </c>
      <c r="AE111" t="s">
        <v>272</v>
      </c>
      <c r="AF111">
        <v>0</v>
      </c>
      <c r="AG111" t="s">
        <v>272</v>
      </c>
      <c r="AH111" t="s">
        <v>272</v>
      </c>
      <c r="AI111" t="s">
        <v>272</v>
      </c>
      <c r="AJ111">
        <v>0</v>
      </c>
      <c r="AK111" t="s">
        <v>272</v>
      </c>
      <c r="AL111">
        <v>0</v>
      </c>
      <c r="AM111" t="s">
        <v>272</v>
      </c>
      <c r="AN111">
        <v>0.26666666666666666</v>
      </c>
      <c r="AO111" t="s">
        <v>400</v>
      </c>
    </row>
    <row r="112" spans="1:41" x14ac:dyDescent="0.35">
      <c r="A112" t="s">
        <v>22</v>
      </c>
      <c r="B112" t="s">
        <v>29</v>
      </c>
      <c r="C112">
        <v>3</v>
      </c>
      <c r="D112">
        <v>2</v>
      </c>
      <c r="E112">
        <v>12</v>
      </c>
      <c r="F112">
        <v>6</v>
      </c>
      <c r="G112">
        <v>32.1</v>
      </c>
      <c r="H112" t="s">
        <v>411</v>
      </c>
      <c r="I112" t="s">
        <v>426</v>
      </c>
      <c r="J112">
        <v>50</v>
      </c>
      <c r="K112" t="s">
        <v>396</v>
      </c>
      <c r="L112" t="s">
        <v>634</v>
      </c>
      <c r="M112">
        <v>1</v>
      </c>
      <c r="N112">
        <v>3</v>
      </c>
      <c r="O112">
        <v>0</v>
      </c>
      <c r="P112">
        <v>3</v>
      </c>
      <c r="Q112" t="s">
        <v>421</v>
      </c>
      <c r="R112">
        <v>2</v>
      </c>
      <c r="S112">
        <v>6</v>
      </c>
      <c r="T112">
        <v>0</v>
      </c>
      <c r="U112">
        <v>6</v>
      </c>
      <c r="V112" t="s">
        <v>422</v>
      </c>
      <c r="W112" t="s">
        <v>413</v>
      </c>
      <c r="X112" t="s">
        <v>272</v>
      </c>
      <c r="Y112" t="s">
        <v>455</v>
      </c>
      <c r="Z112">
        <v>7.4999999999999997E-2</v>
      </c>
      <c r="AA112" t="s">
        <v>635</v>
      </c>
      <c r="AB112">
        <v>20.49</v>
      </c>
      <c r="AC112" t="s">
        <v>573</v>
      </c>
      <c r="AD112" t="s">
        <v>272</v>
      </c>
      <c r="AE112" t="s">
        <v>407</v>
      </c>
      <c r="AF112">
        <v>0</v>
      </c>
      <c r="AG112" t="s">
        <v>397</v>
      </c>
      <c r="AH112" t="s">
        <v>272</v>
      </c>
      <c r="AI112" t="s">
        <v>397</v>
      </c>
      <c r="AJ112">
        <v>0</v>
      </c>
      <c r="AK112" t="s">
        <v>408</v>
      </c>
      <c r="AL112">
        <v>3</v>
      </c>
      <c r="AM112" t="s">
        <v>430</v>
      </c>
      <c r="AN112">
        <v>0.44</v>
      </c>
      <c r="AO112" t="s">
        <v>400</v>
      </c>
    </row>
    <row r="113" spans="1:41" x14ac:dyDescent="0.35">
      <c r="A113" t="s">
        <v>22</v>
      </c>
      <c r="B113" t="s">
        <v>29</v>
      </c>
      <c r="C113">
        <v>1</v>
      </c>
      <c r="D113">
        <v>2</v>
      </c>
      <c r="E113">
        <v>24</v>
      </c>
      <c r="F113">
        <v>7</v>
      </c>
      <c r="G113">
        <v>88.699999999999989</v>
      </c>
      <c r="H113" t="s">
        <v>411</v>
      </c>
      <c r="I113" t="s">
        <v>426</v>
      </c>
      <c r="J113">
        <v>50</v>
      </c>
      <c r="K113" t="s">
        <v>396</v>
      </c>
      <c r="L113" t="s">
        <v>272</v>
      </c>
      <c r="M113">
        <v>1</v>
      </c>
      <c r="N113">
        <v>3</v>
      </c>
      <c r="O113">
        <v>0</v>
      </c>
      <c r="P113">
        <v>3</v>
      </c>
      <c r="Q113" t="s">
        <v>397</v>
      </c>
      <c r="R113">
        <v>2</v>
      </c>
      <c r="S113">
        <v>6</v>
      </c>
      <c r="T113">
        <v>0</v>
      </c>
      <c r="U113">
        <v>6</v>
      </c>
      <c r="V113" t="s">
        <v>398</v>
      </c>
      <c r="W113" t="s">
        <v>442</v>
      </c>
      <c r="X113" t="s">
        <v>636</v>
      </c>
      <c r="Y113" t="s">
        <v>482</v>
      </c>
      <c r="Z113">
        <v>8.7499999999999994E-2</v>
      </c>
      <c r="AA113" t="s">
        <v>637</v>
      </c>
      <c r="AB113">
        <v>25.21</v>
      </c>
      <c r="AC113" t="s">
        <v>573</v>
      </c>
      <c r="AD113" t="s">
        <v>421</v>
      </c>
      <c r="AE113" t="s">
        <v>421</v>
      </c>
      <c r="AF113">
        <v>0</v>
      </c>
      <c r="AG113" t="s">
        <v>397</v>
      </c>
      <c r="AH113" t="s">
        <v>398</v>
      </c>
      <c r="AI113" t="s">
        <v>398</v>
      </c>
      <c r="AJ113">
        <v>0</v>
      </c>
      <c r="AK113" t="s">
        <v>408</v>
      </c>
      <c r="AL113">
        <v>3</v>
      </c>
      <c r="AM113" t="s">
        <v>438</v>
      </c>
      <c r="AN113">
        <v>0.58666666666666667</v>
      </c>
      <c r="AO113" t="s">
        <v>449</v>
      </c>
    </row>
    <row r="114" spans="1:41" x14ac:dyDescent="0.35">
      <c r="A114" t="s">
        <v>22</v>
      </c>
      <c r="B114" t="s">
        <v>29</v>
      </c>
      <c r="C114">
        <v>2</v>
      </c>
      <c r="D114">
        <v>2</v>
      </c>
      <c r="E114">
        <v>15</v>
      </c>
      <c r="F114">
        <v>8</v>
      </c>
      <c r="G114">
        <v>42.95</v>
      </c>
      <c r="H114" t="s">
        <v>411</v>
      </c>
      <c r="I114" t="s">
        <v>426</v>
      </c>
      <c r="J114">
        <v>50</v>
      </c>
      <c r="K114" t="s">
        <v>396</v>
      </c>
      <c r="L114" t="s">
        <v>272</v>
      </c>
      <c r="M114">
        <v>1</v>
      </c>
      <c r="N114">
        <v>3</v>
      </c>
      <c r="O114">
        <v>0</v>
      </c>
      <c r="P114">
        <v>3</v>
      </c>
      <c r="Q114" t="s">
        <v>397</v>
      </c>
      <c r="R114">
        <v>2</v>
      </c>
      <c r="S114">
        <v>6</v>
      </c>
      <c r="T114">
        <v>0</v>
      </c>
      <c r="U114">
        <v>6</v>
      </c>
      <c r="V114" t="s">
        <v>398</v>
      </c>
      <c r="W114" t="s">
        <v>442</v>
      </c>
      <c r="X114" t="s">
        <v>638</v>
      </c>
      <c r="Y114" t="s">
        <v>463</v>
      </c>
      <c r="Z114">
        <v>0.1</v>
      </c>
      <c r="AA114" t="s">
        <v>639</v>
      </c>
      <c r="AB114">
        <v>23.17</v>
      </c>
      <c r="AC114" t="s">
        <v>573</v>
      </c>
      <c r="AD114" t="s">
        <v>407</v>
      </c>
      <c r="AE114" t="s">
        <v>407</v>
      </c>
      <c r="AF114">
        <v>0</v>
      </c>
      <c r="AG114" t="s">
        <v>397</v>
      </c>
      <c r="AH114" t="s">
        <v>397</v>
      </c>
      <c r="AI114" t="s">
        <v>397</v>
      </c>
      <c r="AJ114">
        <v>0</v>
      </c>
      <c r="AK114" t="s">
        <v>408</v>
      </c>
      <c r="AL114">
        <v>3</v>
      </c>
      <c r="AM114" t="s">
        <v>413</v>
      </c>
      <c r="AN114">
        <v>0.50666666666666671</v>
      </c>
      <c r="AO114" t="s">
        <v>449</v>
      </c>
    </row>
    <row r="115" spans="1:41" x14ac:dyDescent="0.35">
      <c r="A115" t="s">
        <v>106</v>
      </c>
      <c r="B115" t="s">
        <v>31</v>
      </c>
      <c r="C115">
        <v>1</v>
      </c>
      <c r="D115">
        <v>3</v>
      </c>
      <c r="E115">
        <v>100</v>
      </c>
      <c r="F115">
        <v>30</v>
      </c>
      <c r="G115">
        <v>424.82000000000011</v>
      </c>
      <c r="H115" t="s">
        <v>450</v>
      </c>
      <c r="I115" t="s">
        <v>426</v>
      </c>
      <c r="J115">
        <v>25</v>
      </c>
      <c r="K115" t="s">
        <v>396</v>
      </c>
      <c r="L115" t="s">
        <v>640</v>
      </c>
      <c r="M115">
        <v>2</v>
      </c>
      <c r="N115">
        <v>3</v>
      </c>
      <c r="O115">
        <v>1</v>
      </c>
      <c r="P115">
        <v>3</v>
      </c>
      <c r="Q115" t="s">
        <v>421</v>
      </c>
      <c r="R115">
        <v>4</v>
      </c>
      <c r="S115">
        <v>6</v>
      </c>
      <c r="T115">
        <v>2</v>
      </c>
      <c r="U115">
        <v>6</v>
      </c>
      <c r="V115" t="s">
        <v>422</v>
      </c>
      <c r="W115" t="s">
        <v>403</v>
      </c>
      <c r="X115" t="s">
        <v>641</v>
      </c>
      <c r="Y115" t="s">
        <v>642</v>
      </c>
      <c r="Z115">
        <v>0.375</v>
      </c>
      <c r="AA115" t="s">
        <v>643</v>
      </c>
      <c r="AB115">
        <v>35.49</v>
      </c>
      <c r="AC115" t="s">
        <v>573</v>
      </c>
      <c r="AD115" t="s">
        <v>421</v>
      </c>
      <c r="AE115" t="s">
        <v>397</v>
      </c>
      <c r="AF115">
        <v>2</v>
      </c>
      <c r="AG115" t="s">
        <v>397</v>
      </c>
      <c r="AH115" t="s">
        <v>398</v>
      </c>
      <c r="AI115" t="s">
        <v>408</v>
      </c>
      <c r="AJ115">
        <v>6</v>
      </c>
      <c r="AK115" t="s">
        <v>408</v>
      </c>
      <c r="AL115">
        <v>3</v>
      </c>
      <c r="AM115" t="s">
        <v>614</v>
      </c>
      <c r="AN115">
        <v>0.73333333333333328</v>
      </c>
      <c r="AO115" t="s">
        <v>511</v>
      </c>
    </row>
    <row r="116" spans="1:41" x14ac:dyDescent="0.35">
      <c r="A116" t="s">
        <v>112</v>
      </c>
      <c r="B116" t="s">
        <v>29</v>
      </c>
      <c r="C116">
        <v>1</v>
      </c>
      <c r="D116">
        <v>5</v>
      </c>
      <c r="E116">
        <v>9</v>
      </c>
      <c r="F116">
        <v>5</v>
      </c>
      <c r="G116">
        <v>20</v>
      </c>
      <c r="H116" t="s">
        <v>401</v>
      </c>
      <c r="I116" t="s">
        <v>426</v>
      </c>
      <c r="J116">
        <v>0</v>
      </c>
      <c r="K116" t="s">
        <v>396</v>
      </c>
      <c r="L116" t="s">
        <v>525</v>
      </c>
      <c r="M116">
        <v>3</v>
      </c>
      <c r="N116">
        <v>3</v>
      </c>
      <c r="O116">
        <v>3</v>
      </c>
      <c r="P116">
        <v>3</v>
      </c>
      <c r="Q116" t="s">
        <v>421</v>
      </c>
      <c r="R116">
        <v>6</v>
      </c>
      <c r="S116">
        <v>6</v>
      </c>
      <c r="T116">
        <v>6</v>
      </c>
      <c r="U116">
        <v>6</v>
      </c>
      <c r="V116" t="s">
        <v>422</v>
      </c>
      <c r="W116" t="s">
        <v>443</v>
      </c>
      <c r="X116" t="s">
        <v>644</v>
      </c>
      <c r="Y116" t="s">
        <v>645</v>
      </c>
      <c r="Z116">
        <v>6.25E-2</v>
      </c>
      <c r="AA116" t="s">
        <v>422</v>
      </c>
      <c r="AB116">
        <v>34.42</v>
      </c>
      <c r="AC116" t="s">
        <v>573</v>
      </c>
      <c r="AD116" t="s">
        <v>272</v>
      </c>
      <c r="AE116" t="s">
        <v>272</v>
      </c>
      <c r="AF116">
        <v>0</v>
      </c>
      <c r="AG116" t="s">
        <v>397</v>
      </c>
      <c r="AH116" t="s">
        <v>272</v>
      </c>
      <c r="AI116" t="s">
        <v>272</v>
      </c>
      <c r="AJ116">
        <v>0</v>
      </c>
      <c r="AK116" t="s">
        <v>408</v>
      </c>
      <c r="AL116">
        <v>3</v>
      </c>
      <c r="AM116" t="s">
        <v>399</v>
      </c>
      <c r="AN116">
        <v>0.53333333333333333</v>
      </c>
      <c r="AO116" t="s">
        <v>449</v>
      </c>
    </row>
    <row r="117" spans="1:41" x14ac:dyDescent="0.35">
      <c r="A117" t="s">
        <v>112</v>
      </c>
      <c r="B117" t="s">
        <v>31</v>
      </c>
      <c r="C117">
        <v>1</v>
      </c>
      <c r="D117">
        <v>2</v>
      </c>
      <c r="E117">
        <v>60</v>
      </c>
      <c r="F117">
        <v>14</v>
      </c>
      <c r="G117">
        <v>100.9</v>
      </c>
      <c r="H117" t="s">
        <v>401</v>
      </c>
      <c r="I117" t="s">
        <v>402</v>
      </c>
      <c r="J117">
        <v>20</v>
      </c>
      <c r="K117" t="s">
        <v>396</v>
      </c>
      <c r="L117" t="s">
        <v>646</v>
      </c>
      <c r="M117">
        <v>3</v>
      </c>
      <c r="N117">
        <v>2</v>
      </c>
      <c r="O117">
        <v>2</v>
      </c>
      <c r="P117">
        <v>3</v>
      </c>
      <c r="Q117" t="s">
        <v>421</v>
      </c>
      <c r="R117">
        <v>6</v>
      </c>
      <c r="S117">
        <v>4</v>
      </c>
      <c r="T117">
        <v>4</v>
      </c>
      <c r="U117">
        <v>6</v>
      </c>
      <c r="V117" t="s">
        <v>422</v>
      </c>
      <c r="W117" t="s">
        <v>438</v>
      </c>
      <c r="X117" t="s">
        <v>647</v>
      </c>
      <c r="Y117" t="s">
        <v>648</v>
      </c>
      <c r="Z117">
        <v>0.17499999999999999</v>
      </c>
      <c r="AA117" t="s">
        <v>649</v>
      </c>
      <c r="AB117">
        <v>30.5</v>
      </c>
      <c r="AC117" t="s">
        <v>573</v>
      </c>
      <c r="AD117" t="s">
        <v>397</v>
      </c>
      <c r="AE117" t="s">
        <v>397</v>
      </c>
      <c r="AF117">
        <v>0</v>
      </c>
      <c r="AG117" t="s">
        <v>397</v>
      </c>
      <c r="AH117" t="s">
        <v>408</v>
      </c>
      <c r="AI117" t="s">
        <v>408</v>
      </c>
      <c r="AJ117">
        <v>0</v>
      </c>
      <c r="AK117" t="s">
        <v>408</v>
      </c>
      <c r="AL117">
        <v>3</v>
      </c>
      <c r="AM117" t="s">
        <v>558</v>
      </c>
      <c r="AN117">
        <v>0.72</v>
      </c>
      <c r="AO117" t="s">
        <v>511</v>
      </c>
    </row>
    <row r="118" spans="1:41" x14ac:dyDescent="0.35">
      <c r="A118" t="s">
        <v>23</v>
      </c>
      <c r="B118" t="s">
        <v>29</v>
      </c>
      <c r="C118">
        <v>2</v>
      </c>
      <c r="D118">
        <v>3</v>
      </c>
      <c r="E118">
        <v>1</v>
      </c>
      <c r="F118">
        <v>1</v>
      </c>
      <c r="G118">
        <v>2.2000000000000002</v>
      </c>
      <c r="H118" t="s">
        <v>401</v>
      </c>
      <c r="I118" t="s">
        <v>426</v>
      </c>
      <c r="J118">
        <v>0</v>
      </c>
      <c r="K118" t="s">
        <v>396</v>
      </c>
      <c r="L118" t="s">
        <v>420</v>
      </c>
      <c r="M118">
        <v>3</v>
      </c>
      <c r="N118">
        <v>3</v>
      </c>
      <c r="O118">
        <v>3</v>
      </c>
      <c r="P118">
        <v>3</v>
      </c>
      <c r="Q118" t="s">
        <v>421</v>
      </c>
      <c r="R118">
        <v>6</v>
      </c>
      <c r="S118">
        <v>6</v>
      </c>
      <c r="T118">
        <v>6</v>
      </c>
      <c r="U118">
        <v>6</v>
      </c>
      <c r="V118" t="s">
        <v>422</v>
      </c>
      <c r="W118" t="s">
        <v>443</v>
      </c>
      <c r="X118" t="s">
        <v>272</v>
      </c>
      <c r="Y118" t="s">
        <v>650</v>
      </c>
      <c r="Z118">
        <v>1.2500000000000001E-2</v>
      </c>
      <c r="AA118" t="s">
        <v>651</v>
      </c>
      <c r="AB118">
        <v>34.93</v>
      </c>
      <c r="AC118" t="s">
        <v>573</v>
      </c>
      <c r="AD118" t="s">
        <v>272</v>
      </c>
      <c r="AE118" t="s">
        <v>272</v>
      </c>
      <c r="AF118">
        <v>0</v>
      </c>
      <c r="AG118" t="s">
        <v>421</v>
      </c>
      <c r="AH118" t="s">
        <v>272</v>
      </c>
      <c r="AI118" t="s">
        <v>272</v>
      </c>
      <c r="AJ118">
        <v>0</v>
      </c>
      <c r="AK118" t="s">
        <v>398</v>
      </c>
      <c r="AL118">
        <v>3</v>
      </c>
      <c r="AM118" t="s">
        <v>408</v>
      </c>
      <c r="AN118">
        <v>0.49333333333333335</v>
      </c>
      <c r="AO118" t="s">
        <v>400</v>
      </c>
    </row>
    <row r="119" spans="1:41" x14ac:dyDescent="0.35">
      <c r="A119" t="s">
        <v>23</v>
      </c>
      <c r="B119" t="s">
        <v>29</v>
      </c>
      <c r="C119">
        <v>1</v>
      </c>
      <c r="D119">
        <v>3</v>
      </c>
      <c r="E119">
        <v>25</v>
      </c>
      <c r="F119">
        <v>7</v>
      </c>
      <c r="G119">
        <v>32.700000000000003</v>
      </c>
      <c r="H119" t="s">
        <v>401</v>
      </c>
      <c r="I119" t="s">
        <v>426</v>
      </c>
      <c r="J119">
        <v>0</v>
      </c>
      <c r="K119" t="s">
        <v>396</v>
      </c>
      <c r="L119" t="s">
        <v>272</v>
      </c>
      <c r="M119">
        <v>3</v>
      </c>
      <c r="N119">
        <v>3</v>
      </c>
      <c r="O119">
        <v>3</v>
      </c>
      <c r="P119">
        <v>3</v>
      </c>
      <c r="Q119" t="s">
        <v>397</v>
      </c>
      <c r="R119">
        <v>6</v>
      </c>
      <c r="S119">
        <v>6</v>
      </c>
      <c r="T119">
        <v>6</v>
      </c>
      <c r="U119">
        <v>6</v>
      </c>
      <c r="V119" t="s">
        <v>398</v>
      </c>
      <c r="W119" t="s">
        <v>558</v>
      </c>
      <c r="X119" t="s">
        <v>652</v>
      </c>
      <c r="Y119" t="s">
        <v>653</v>
      </c>
      <c r="Z119">
        <v>8.7499999999999994E-2</v>
      </c>
      <c r="AA119" t="s">
        <v>654</v>
      </c>
      <c r="AB119">
        <v>21.01</v>
      </c>
      <c r="AC119" t="s">
        <v>573</v>
      </c>
      <c r="AD119" t="s">
        <v>272</v>
      </c>
      <c r="AE119" t="s">
        <v>407</v>
      </c>
      <c r="AF119">
        <v>0</v>
      </c>
      <c r="AG119" t="s">
        <v>397</v>
      </c>
      <c r="AH119" t="s">
        <v>272</v>
      </c>
      <c r="AI119" t="s">
        <v>397</v>
      </c>
      <c r="AJ119">
        <v>0</v>
      </c>
      <c r="AK119" t="s">
        <v>408</v>
      </c>
      <c r="AL119">
        <v>3</v>
      </c>
      <c r="AM119" t="s">
        <v>430</v>
      </c>
      <c r="AN119">
        <v>0.6</v>
      </c>
      <c r="AO119" t="s">
        <v>449</v>
      </c>
    </row>
    <row r="120" spans="1:41" x14ac:dyDescent="0.35">
      <c r="A120" t="s">
        <v>117</v>
      </c>
      <c r="B120" t="s">
        <v>29</v>
      </c>
      <c r="C120">
        <v>1</v>
      </c>
      <c r="D120">
        <v>2</v>
      </c>
      <c r="E120">
        <v>18</v>
      </c>
      <c r="F120">
        <v>6</v>
      </c>
      <c r="G120">
        <v>19.650000000000002</v>
      </c>
      <c r="H120" t="s">
        <v>450</v>
      </c>
      <c r="I120" t="s">
        <v>426</v>
      </c>
      <c r="J120">
        <v>0</v>
      </c>
      <c r="K120" t="s">
        <v>396</v>
      </c>
      <c r="L120" t="s">
        <v>272</v>
      </c>
      <c r="M120">
        <v>2</v>
      </c>
      <c r="N120">
        <v>3</v>
      </c>
      <c r="O120">
        <v>3</v>
      </c>
      <c r="P120">
        <v>3</v>
      </c>
      <c r="Q120" t="s">
        <v>397</v>
      </c>
      <c r="R120">
        <v>4</v>
      </c>
      <c r="S120">
        <v>6</v>
      </c>
      <c r="T120">
        <v>6</v>
      </c>
      <c r="U120">
        <v>6</v>
      </c>
      <c r="V120" t="s">
        <v>398</v>
      </c>
      <c r="W120" t="s">
        <v>443</v>
      </c>
      <c r="X120" t="s">
        <v>272</v>
      </c>
      <c r="Y120" t="s">
        <v>452</v>
      </c>
      <c r="Z120">
        <v>7.4999999999999997E-2</v>
      </c>
      <c r="AA120" t="s">
        <v>655</v>
      </c>
      <c r="AB120">
        <v>19.309999999999999</v>
      </c>
      <c r="AC120" t="s">
        <v>572</v>
      </c>
      <c r="AD120" t="s">
        <v>272</v>
      </c>
      <c r="AE120" t="s">
        <v>421</v>
      </c>
      <c r="AF120">
        <v>0</v>
      </c>
      <c r="AG120" t="s">
        <v>397</v>
      </c>
      <c r="AH120" t="s">
        <v>272</v>
      </c>
      <c r="AI120" t="s">
        <v>398</v>
      </c>
      <c r="AJ120">
        <v>0</v>
      </c>
      <c r="AK120" t="s">
        <v>408</v>
      </c>
      <c r="AL120">
        <v>0</v>
      </c>
      <c r="AM120" t="s">
        <v>430</v>
      </c>
      <c r="AN120">
        <v>0.57333333333333336</v>
      </c>
      <c r="AO120" t="s">
        <v>449</v>
      </c>
    </row>
    <row r="121" spans="1:41" x14ac:dyDescent="0.35">
      <c r="A121" t="s">
        <v>117</v>
      </c>
      <c r="B121" t="s">
        <v>29</v>
      </c>
      <c r="C121">
        <v>2</v>
      </c>
      <c r="D121">
        <v>2</v>
      </c>
      <c r="E121">
        <v>15</v>
      </c>
      <c r="F121">
        <v>2</v>
      </c>
      <c r="G121">
        <v>32.400000000000006</v>
      </c>
      <c r="H121" t="s">
        <v>394</v>
      </c>
      <c r="I121" t="s">
        <v>395</v>
      </c>
      <c r="J121">
        <v>60</v>
      </c>
      <c r="K121" t="s">
        <v>396</v>
      </c>
      <c r="L121" t="s">
        <v>272</v>
      </c>
      <c r="M121">
        <v>0</v>
      </c>
      <c r="N121">
        <v>0</v>
      </c>
      <c r="O121">
        <v>0</v>
      </c>
      <c r="P121">
        <v>3</v>
      </c>
      <c r="Q121" t="s">
        <v>397</v>
      </c>
      <c r="R121">
        <v>0</v>
      </c>
      <c r="S121">
        <v>0</v>
      </c>
      <c r="T121">
        <v>0</v>
      </c>
      <c r="U121">
        <v>6</v>
      </c>
      <c r="V121" t="s">
        <v>398</v>
      </c>
      <c r="W121" t="s">
        <v>399</v>
      </c>
      <c r="X121" t="s">
        <v>272</v>
      </c>
      <c r="Y121" t="s">
        <v>463</v>
      </c>
      <c r="Z121">
        <v>2.5000000000000001E-2</v>
      </c>
      <c r="AA121" t="s">
        <v>656</v>
      </c>
      <c r="AB121">
        <v>25.19</v>
      </c>
      <c r="AC121" t="s">
        <v>573</v>
      </c>
      <c r="AD121" t="s">
        <v>272</v>
      </c>
      <c r="AE121" t="s">
        <v>407</v>
      </c>
      <c r="AF121">
        <v>0</v>
      </c>
      <c r="AG121" t="s">
        <v>397</v>
      </c>
      <c r="AH121" t="s">
        <v>272</v>
      </c>
      <c r="AI121" t="s">
        <v>397</v>
      </c>
      <c r="AJ121">
        <v>0</v>
      </c>
      <c r="AK121" t="s">
        <v>408</v>
      </c>
      <c r="AL121">
        <v>3</v>
      </c>
      <c r="AM121" t="s">
        <v>430</v>
      </c>
      <c r="AN121">
        <v>0.36</v>
      </c>
      <c r="AO121" t="s">
        <v>400</v>
      </c>
    </row>
    <row r="122" spans="1:41" x14ac:dyDescent="0.35">
      <c r="A122" t="s">
        <v>125</v>
      </c>
      <c r="B122" t="s">
        <v>29</v>
      </c>
      <c r="C122">
        <v>1</v>
      </c>
      <c r="D122">
        <v>4</v>
      </c>
      <c r="E122">
        <v>28</v>
      </c>
      <c r="F122">
        <v>5</v>
      </c>
      <c r="G122">
        <v>73.7</v>
      </c>
      <c r="H122" t="s">
        <v>401</v>
      </c>
      <c r="I122" t="s">
        <v>426</v>
      </c>
      <c r="J122">
        <v>0</v>
      </c>
      <c r="K122" t="s">
        <v>396</v>
      </c>
      <c r="L122" t="s">
        <v>272</v>
      </c>
      <c r="M122">
        <v>3</v>
      </c>
      <c r="N122">
        <v>3</v>
      </c>
      <c r="O122">
        <v>3</v>
      </c>
      <c r="P122">
        <v>3</v>
      </c>
      <c r="Q122" t="s">
        <v>397</v>
      </c>
      <c r="R122">
        <v>6</v>
      </c>
      <c r="S122">
        <v>6</v>
      </c>
      <c r="T122">
        <v>6</v>
      </c>
      <c r="U122">
        <v>6</v>
      </c>
      <c r="V122" t="s">
        <v>398</v>
      </c>
      <c r="W122" t="s">
        <v>558</v>
      </c>
      <c r="X122" t="s">
        <v>657</v>
      </c>
      <c r="Y122" t="s">
        <v>495</v>
      </c>
      <c r="Z122">
        <v>6.25E-2</v>
      </c>
      <c r="AA122" t="s">
        <v>658</v>
      </c>
      <c r="AB122">
        <v>20.49</v>
      </c>
      <c r="AC122" t="s">
        <v>573</v>
      </c>
      <c r="AD122" t="s">
        <v>272</v>
      </c>
      <c r="AE122" t="s">
        <v>407</v>
      </c>
      <c r="AF122">
        <v>0</v>
      </c>
      <c r="AG122" t="s">
        <v>397</v>
      </c>
      <c r="AH122" t="s">
        <v>272</v>
      </c>
      <c r="AI122" t="s">
        <v>397</v>
      </c>
      <c r="AJ122">
        <v>0</v>
      </c>
      <c r="AK122" t="s">
        <v>408</v>
      </c>
      <c r="AL122">
        <v>3</v>
      </c>
      <c r="AM122" t="s">
        <v>430</v>
      </c>
      <c r="AN122">
        <v>0.6</v>
      </c>
      <c r="AO122" t="s">
        <v>449</v>
      </c>
    </row>
    <row r="123" spans="1:41" x14ac:dyDescent="0.35">
      <c r="A123" t="s">
        <v>127</v>
      </c>
      <c r="B123" t="s">
        <v>29</v>
      </c>
      <c r="C123">
        <v>1</v>
      </c>
      <c r="D123">
        <v>3</v>
      </c>
      <c r="E123">
        <v>12</v>
      </c>
      <c r="F123">
        <v>6</v>
      </c>
      <c r="G123">
        <v>21.200000000000003</v>
      </c>
      <c r="H123" t="s">
        <v>401</v>
      </c>
      <c r="I123" t="s">
        <v>426</v>
      </c>
      <c r="J123">
        <v>1</v>
      </c>
      <c r="K123" t="s">
        <v>396</v>
      </c>
      <c r="L123" t="s">
        <v>272</v>
      </c>
      <c r="M123">
        <v>3</v>
      </c>
      <c r="N123">
        <v>3</v>
      </c>
      <c r="O123">
        <v>2</v>
      </c>
      <c r="P123">
        <v>3</v>
      </c>
      <c r="Q123" t="s">
        <v>397</v>
      </c>
      <c r="R123">
        <v>6</v>
      </c>
      <c r="S123">
        <v>6</v>
      </c>
      <c r="T123">
        <v>4</v>
      </c>
      <c r="U123">
        <v>6</v>
      </c>
      <c r="V123" t="s">
        <v>398</v>
      </c>
      <c r="W123" t="s">
        <v>443</v>
      </c>
      <c r="X123" t="s">
        <v>659</v>
      </c>
      <c r="Y123" t="s">
        <v>468</v>
      </c>
      <c r="Z123">
        <v>7.4999999999999997E-2</v>
      </c>
      <c r="AA123" t="s">
        <v>660</v>
      </c>
      <c r="AB123">
        <v>73.14</v>
      </c>
      <c r="AC123" t="s">
        <v>610</v>
      </c>
      <c r="AD123" t="s">
        <v>272</v>
      </c>
      <c r="AE123" t="s">
        <v>407</v>
      </c>
      <c r="AF123">
        <v>0</v>
      </c>
      <c r="AG123" t="s">
        <v>397</v>
      </c>
      <c r="AH123" t="s">
        <v>272</v>
      </c>
      <c r="AI123" t="s">
        <v>397</v>
      </c>
      <c r="AJ123">
        <v>0</v>
      </c>
      <c r="AK123" t="s">
        <v>408</v>
      </c>
      <c r="AL123">
        <v>9</v>
      </c>
      <c r="AM123" t="s">
        <v>454</v>
      </c>
      <c r="AN123">
        <v>0.65333333333333332</v>
      </c>
      <c r="AO123" t="s">
        <v>449</v>
      </c>
    </row>
    <row r="124" spans="1:41" x14ac:dyDescent="0.35">
      <c r="A124" t="s">
        <v>130</v>
      </c>
      <c r="B124" t="s">
        <v>29</v>
      </c>
      <c r="C124">
        <v>2</v>
      </c>
      <c r="D124">
        <v>3</v>
      </c>
      <c r="E124">
        <v>38</v>
      </c>
      <c r="F124">
        <v>9</v>
      </c>
      <c r="G124">
        <v>119.27999999999999</v>
      </c>
      <c r="H124" t="s">
        <v>450</v>
      </c>
      <c r="I124" t="s">
        <v>426</v>
      </c>
      <c r="J124">
        <v>20</v>
      </c>
      <c r="K124" t="s">
        <v>396</v>
      </c>
      <c r="L124" t="s">
        <v>458</v>
      </c>
      <c r="M124">
        <v>2</v>
      </c>
      <c r="N124">
        <v>3</v>
      </c>
      <c r="O124">
        <v>2</v>
      </c>
      <c r="P124">
        <v>3</v>
      </c>
      <c r="Q124" t="s">
        <v>421</v>
      </c>
      <c r="R124">
        <v>4</v>
      </c>
      <c r="S124">
        <v>6</v>
      </c>
      <c r="T124">
        <v>4</v>
      </c>
      <c r="U124">
        <v>6</v>
      </c>
      <c r="V124" t="s">
        <v>422</v>
      </c>
      <c r="W124" t="s">
        <v>438</v>
      </c>
      <c r="X124" t="s">
        <v>594</v>
      </c>
      <c r="Y124" t="s">
        <v>661</v>
      </c>
      <c r="Z124">
        <v>0.1125</v>
      </c>
      <c r="AA124" t="s">
        <v>662</v>
      </c>
      <c r="AB124">
        <v>72.61</v>
      </c>
      <c r="AC124" t="s">
        <v>610</v>
      </c>
      <c r="AD124" t="s">
        <v>407</v>
      </c>
      <c r="AE124" t="s">
        <v>421</v>
      </c>
      <c r="AF124">
        <v>0</v>
      </c>
      <c r="AG124" t="s">
        <v>397</v>
      </c>
      <c r="AH124" t="s">
        <v>397</v>
      </c>
      <c r="AI124" t="s">
        <v>398</v>
      </c>
      <c r="AJ124">
        <v>0</v>
      </c>
      <c r="AK124" t="s">
        <v>408</v>
      </c>
      <c r="AL124">
        <v>9</v>
      </c>
      <c r="AM124" t="s">
        <v>510</v>
      </c>
      <c r="AN124">
        <v>0.68</v>
      </c>
      <c r="AO124" t="s">
        <v>449</v>
      </c>
    </row>
    <row r="125" spans="1:41" x14ac:dyDescent="0.35">
      <c r="A125" t="s">
        <v>130</v>
      </c>
      <c r="B125" t="s">
        <v>29</v>
      </c>
      <c r="C125">
        <v>1</v>
      </c>
      <c r="D125">
        <v>4</v>
      </c>
      <c r="E125">
        <v>35</v>
      </c>
      <c r="F125">
        <v>13</v>
      </c>
      <c r="G125">
        <v>88.43</v>
      </c>
      <c r="H125" t="s">
        <v>450</v>
      </c>
      <c r="I125" t="s">
        <v>402</v>
      </c>
      <c r="J125">
        <v>0</v>
      </c>
      <c r="K125" t="s">
        <v>396</v>
      </c>
      <c r="L125" t="s">
        <v>663</v>
      </c>
      <c r="M125">
        <v>2</v>
      </c>
      <c r="N125">
        <v>2</v>
      </c>
      <c r="O125">
        <v>3</v>
      </c>
      <c r="P125">
        <v>3</v>
      </c>
      <c r="Q125" t="s">
        <v>421</v>
      </c>
      <c r="R125">
        <v>4</v>
      </c>
      <c r="S125">
        <v>4</v>
      </c>
      <c r="T125">
        <v>6</v>
      </c>
      <c r="U125">
        <v>6</v>
      </c>
      <c r="V125" t="s">
        <v>422</v>
      </c>
      <c r="W125" t="s">
        <v>438</v>
      </c>
      <c r="X125" t="s">
        <v>664</v>
      </c>
      <c r="Y125" t="s">
        <v>665</v>
      </c>
      <c r="Z125">
        <v>0.16250000000000001</v>
      </c>
      <c r="AA125" t="s">
        <v>666</v>
      </c>
      <c r="AB125">
        <v>66.83</v>
      </c>
      <c r="AC125" t="s">
        <v>579</v>
      </c>
      <c r="AD125" t="s">
        <v>407</v>
      </c>
      <c r="AE125" t="s">
        <v>421</v>
      </c>
      <c r="AF125">
        <v>0</v>
      </c>
      <c r="AG125" t="s">
        <v>397</v>
      </c>
      <c r="AH125" t="s">
        <v>397</v>
      </c>
      <c r="AI125" t="s">
        <v>398</v>
      </c>
      <c r="AJ125">
        <v>0</v>
      </c>
      <c r="AK125" t="s">
        <v>408</v>
      </c>
      <c r="AL125">
        <v>6</v>
      </c>
      <c r="AM125" t="s">
        <v>438</v>
      </c>
      <c r="AN125">
        <v>0.64</v>
      </c>
      <c r="AO125" t="s">
        <v>449</v>
      </c>
    </row>
    <row r="126" spans="1:41" x14ac:dyDescent="0.35">
      <c r="A126" t="s">
        <v>137</v>
      </c>
      <c r="B126" t="s">
        <v>33</v>
      </c>
      <c r="C126">
        <v>2</v>
      </c>
      <c r="D126">
        <v>3</v>
      </c>
      <c r="E126">
        <v>12</v>
      </c>
      <c r="F126">
        <v>3</v>
      </c>
      <c r="G126">
        <v>55.849999999999994</v>
      </c>
      <c r="H126" t="s">
        <v>401</v>
      </c>
      <c r="I126" t="s">
        <v>426</v>
      </c>
      <c r="J126">
        <v>60</v>
      </c>
      <c r="K126" t="s">
        <v>396</v>
      </c>
      <c r="L126" t="s">
        <v>272</v>
      </c>
      <c r="M126">
        <v>3</v>
      </c>
      <c r="N126">
        <v>3</v>
      </c>
      <c r="O126">
        <v>0</v>
      </c>
      <c r="P126">
        <v>3</v>
      </c>
      <c r="Q126" t="s">
        <v>397</v>
      </c>
      <c r="R126">
        <v>6</v>
      </c>
      <c r="S126">
        <v>6</v>
      </c>
      <c r="T126">
        <v>0</v>
      </c>
      <c r="U126">
        <v>6</v>
      </c>
      <c r="V126" t="s">
        <v>398</v>
      </c>
      <c r="W126" t="s">
        <v>438</v>
      </c>
      <c r="X126" t="s">
        <v>667</v>
      </c>
      <c r="Y126" t="s">
        <v>468</v>
      </c>
      <c r="Z126">
        <v>3.7499999999999999E-2</v>
      </c>
      <c r="AA126" t="s">
        <v>668</v>
      </c>
      <c r="AB126">
        <v>20.03</v>
      </c>
      <c r="AC126" t="s">
        <v>573</v>
      </c>
      <c r="AD126" t="s">
        <v>272</v>
      </c>
      <c r="AE126" t="s">
        <v>407</v>
      </c>
      <c r="AF126">
        <v>0</v>
      </c>
      <c r="AG126" t="s">
        <v>397</v>
      </c>
      <c r="AH126" t="s">
        <v>272</v>
      </c>
      <c r="AI126" t="s">
        <v>397</v>
      </c>
      <c r="AJ126">
        <v>0</v>
      </c>
      <c r="AK126" t="s">
        <v>408</v>
      </c>
      <c r="AL126">
        <v>3</v>
      </c>
      <c r="AM126" t="s">
        <v>430</v>
      </c>
      <c r="AN126">
        <v>0.52</v>
      </c>
      <c r="AO126" t="s">
        <v>449</v>
      </c>
    </row>
    <row r="127" spans="1:41" x14ac:dyDescent="0.35">
      <c r="A127" t="s">
        <v>137</v>
      </c>
      <c r="B127" t="s">
        <v>33</v>
      </c>
      <c r="C127">
        <v>1</v>
      </c>
      <c r="D127">
        <v>5</v>
      </c>
      <c r="E127">
        <v>9</v>
      </c>
      <c r="F127">
        <v>6</v>
      </c>
      <c r="G127">
        <v>14.02</v>
      </c>
      <c r="H127" t="s">
        <v>401</v>
      </c>
      <c r="I127" t="s">
        <v>426</v>
      </c>
      <c r="J127">
        <v>60</v>
      </c>
      <c r="K127" t="s">
        <v>396</v>
      </c>
      <c r="L127" t="s">
        <v>272</v>
      </c>
      <c r="M127">
        <v>3</v>
      </c>
      <c r="N127">
        <v>3</v>
      </c>
      <c r="O127">
        <v>0</v>
      </c>
      <c r="P127">
        <v>3</v>
      </c>
      <c r="Q127" t="s">
        <v>397</v>
      </c>
      <c r="R127">
        <v>6</v>
      </c>
      <c r="S127">
        <v>6</v>
      </c>
      <c r="T127">
        <v>0</v>
      </c>
      <c r="U127">
        <v>6</v>
      </c>
      <c r="V127" t="s">
        <v>398</v>
      </c>
      <c r="W127" t="s">
        <v>438</v>
      </c>
      <c r="X127" t="s">
        <v>669</v>
      </c>
      <c r="Y127" t="s">
        <v>645</v>
      </c>
      <c r="Z127">
        <v>7.4999999999999997E-2</v>
      </c>
      <c r="AA127" t="s">
        <v>670</v>
      </c>
      <c r="AB127">
        <v>28.21</v>
      </c>
      <c r="AC127" t="s">
        <v>573</v>
      </c>
      <c r="AD127" t="s">
        <v>272</v>
      </c>
      <c r="AE127" t="s">
        <v>272</v>
      </c>
      <c r="AF127">
        <v>0</v>
      </c>
      <c r="AG127" t="s">
        <v>397</v>
      </c>
      <c r="AH127" t="s">
        <v>272</v>
      </c>
      <c r="AI127" t="s">
        <v>272</v>
      </c>
      <c r="AJ127">
        <v>0</v>
      </c>
      <c r="AK127" t="s">
        <v>408</v>
      </c>
      <c r="AL127">
        <v>3</v>
      </c>
      <c r="AM127" t="s">
        <v>399</v>
      </c>
      <c r="AN127">
        <v>0.48</v>
      </c>
      <c r="AO127" t="s">
        <v>400</v>
      </c>
    </row>
    <row r="128" spans="1:41" x14ac:dyDescent="0.35">
      <c r="A128" t="s">
        <v>137</v>
      </c>
      <c r="B128" t="s">
        <v>29</v>
      </c>
      <c r="C128">
        <v>1</v>
      </c>
      <c r="D128">
        <v>2</v>
      </c>
      <c r="E128">
        <v>17</v>
      </c>
      <c r="F128">
        <v>6</v>
      </c>
      <c r="G128">
        <v>80.199999999999989</v>
      </c>
      <c r="H128" t="s">
        <v>401</v>
      </c>
      <c r="I128" t="s">
        <v>426</v>
      </c>
      <c r="J128">
        <v>60</v>
      </c>
      <c r="K128" t="s">
        <v>396</v>
      </c>
      <c r="L128" t="s">
        <v>272</v>
      </c>
      <c r="M128">
        <v>3</v>
      </c>
      <c r="N128">
        <v>3</v>
      </c>
      <c r="O128">
        <v>0</v>
      </c>
      <c r="P128">
        <v>3</v>
      </c>
      <c r="Q128" t="s">
        <v>397</v>
      </c>
      <c r="R128">
        <v>6</v>
      </c>
      <c r="S128">
        <v>6</v>
      </c>
      <c r="T128">
        <v>0</v>
      </c>
      <c r="U128">
        <v>6</v>
      </c>
      <c r="V128" t="s">
        <v>398</v>
      </c>
      <c r="W128" t="s">
        <v>438</v>
      </c>
      <c r="X128" t="s">
        <v>671</v>
      </c>
      <c r="Y128" t="s">
        <v>451</v>
      </c>
      <c r="Z128">
        <v>7.4999999999999997E-2</v>
      </c>
      <c r="AA128" t="s">
        <v>672</v>
      </c>
      <c r="AB128">
        <v>22.1</v>
      </c>
      <c r="AC128" t="s">
        <v>573</v>
      </c>
      <c r="AD128" t="s">
        <v>421</v>
      </c>
      <c r="AE128" t="s">
        <v>421</v>
      </c>
      <c r="AF128">
        <v>0</v>
      </c>
      <c r="AG128" t="s">
        <v>397</v>
      </c>
      <c r="AH128" t="s">
        <v>398</v>
      </c>
      <c r="AI128" t="s">
        <v>398</v>
      </c>
      <c r="AJ128">
        <v>0</v>
      </c>
      <c r="AK128" t="s">
        <v>408</v>
      </c>
      <c r="AL128">
        <v>3</v>
      </c>
      <c r="AM128" t="s">
        <v>438</v>
      </c>
      <c r="AN128">
        <v>0.64</v>
      </c>
      <c r="AO128" t="s">
        <v>449</v>
      </c>
    </row>
    <row r="129" spans="1:41" x14ac:dyDescent="0.35">
      <c r="A129" t="s">
        <v>139</v>
      </c>
      <c r="B129" t="s">
        <v>29</v>
      </c>
      <c r="C129">
        <v>1</v>
      </c>
      <c r="D129">
        <v>3</v>
      </c>
      <c r="E129">
        <v>11</v>
      </c>
      <c r="F129">
        <v>6</v>
      </c>
      <c r="G129">
        <v>42.8</v>
      </c>
      <c r="H129" t="s">
        <v>394</v>
      </c>
      <c r="I129" t="s">
        <v>395</v>
      </c>
      <c r="J129">
        <v>30</v>
      </c>
      <c r="K129" t="s">
        <v>396</v>
      </c>
      <c r="L129" t="s">
        <v>434</v>
      </c>
      <c r="M129">
        <v>0</v>
      </c>
      <c r="N129">
        <v>0</v>
      </c>
      <c r="O129">
        <v>1</v>
      </c>
      <c r="P129">
        <v>3</v>
      </c>
      <c r="Q129" t="s">
        <v>421</v>
      </c>
      <c r="R129">
        <v>0</v>
      </c>
      <c r="S129">
        <v>0</v>
      </c>
      <c r="T129">
        <v>2</v>
      </c>
      <c r="U129">
        <v>6</v>
      </c>
      <c r="V129" t="s">
        <v>422</v>
      </c>
      <c r="W129" t="s">
        <v>399</v>
      </c>
      <c r="X129" t="s">
        <v>673</v>
      </c>
      <c r="Y129" t="s">
        <v>674</v>
      </c>
      <c r="Z129">
        <v>7.4999999999999997E-2</v>
      </c>
      <c r="AA129" t="s">
        <v>675</v>
      </c>
      <c r="AB129">
        <v>12.43</v>
      </c>
      <c r="AC129" t="s">
        <v>572</v>
      </c>
      <c r="AD129" t="s">
        <v>272</v>
      </c>
      <c r="AE129" t="s">
        <v>407</v>
      </c>
      <c r="AF129">
        <v>0</v>
      </c>
      <c r="AG129" t="s">
        <v>397</v>
      </c>
      <c r="AH129" t="s">
        <v>272</v>
      </c>
      <c r="AI129" t="s">
        <v>397</v>
      </c>
      <c r="AJ129">
        <v>0</v>
      </c>
      <c r="AK129" t="s">
        <v>408</v>
      </c>
      <c r="AL129">
        <v>0</v>
      </c>
      <c r="AM129" t="s">
        <v>399</v>
      </c>
      <c r="AN129">
        <v>0.32</v>
      </c>
      <c r="AO129" t="s">
        <v>400</v>
      </c>
    </row>
    <row r="130" spans="1:41" x14ac:dyDescent="0.35">
      <c r="A130" t="s">
        <v>142</v>
      </c>
      <c r="B130" t="s">
        <v>29</v>
      </c>
      <c r="C130">
        <v>1</v>
      </c>
      <c r="D130">
        <v>3</v>
      </c>
      <c r="E130">
        <v>22</v>
      </c>
      <c r="F130">
        <v>7</v>
      </c>
      <c r="G130">
        <v>100.95</v>
      </c>
      <c r="H130" t="s">
        <v>401</v>
      </c>
      <c r="I130" t="s">
        <v>426</v>
      </c>
      <c r="J130">
        <v>20</v>
      </c>
      <c r="K130" t="s">
        <v>396</v>
      </c>
      <c r="L130" t="s">
        <v>527</v>
      </c>
      <c r="M130">
        <v>3</v>
      </c>
      <c r="N130">
        <v>3</v>
      </c>
      <c r="O130">
        <v>2</v>
      </c>
      <c r="P130">
        <v>3</v>
      </c>
      <c r="Q130" t="s">
        <v>421</v>
      </c>
      <c r="R130">
        <v>6</v>
      </c>
      <c r="S130">
        <v>6</v>
      </c>
      <c r="T130">
        <v>4</v>
      </c>
      <c r="U130">
        <v>6</v>
      </c>
      <c r="V130" t="s">
        <v>422</v>
      </c>
      <c r="W130" t="s">
        <v>457</v>
      </c>
      <c r="X130" t="s">
        <v>676</v>
      </c>
      <c r="Y130" t="s">
        <v>677</v>
      </c>
      <c r="Z130">
        <v>8.7499999999999994E-2</v>
      </c>
      <c r="AA130" t="s">
        <v>678</v>
      </c>
      <c r="AB130">
        <v>47.95</v>
      </c>
      <c r="AC130" t="s">
        <v>579</v>
      </c>
      <c r="AD130" t="s">
        <v>407</v>
      </c>
      <c r="AE130" t="s">
        <v>407</v>
      </c>
      <c r="AF130">
        <v>0</v>
      </c>
      <c r="AG130" t="s">
        <v>397</v>
      </c>
      <c r="AH130" t="s">
        <v>397</v>
      </c>
      <c r="AI130" t="s">
        <v>397</v>
      </c>
      <c r="AJ130">
        <v>0</v>
      </c>
      <c r="AK130" t="s">
        <v>408</v>
      </c>
      <c r="AL130">
        <v>6</v>
      </c>
      <c r="AM130" t="s">
        <v>454</v>
      </c>
      <c r="AN130">
        <v>0.62666666666666671</v>
      </c>
      <c r="AO130" t="s">
        <v>449</v>
      </c>
    </row>
    <row r="131" spans="1:41" x14ac:dyDescent="0.35">
      <c r="A131" t="s">
        <v>142</v>
      </c>
      <c r="B131" t="s">
        <v>29</v>
      </c>
      <c r="C131">
        <v>2</v>
      </c>
      <c r="D131">
        <v>4</v>
      </c>
      <c r="E131">
        <v>121</v>
      </c>
      <c r="F131">
        <v>14</v>
      </c>
      <c r="G131">
        <v>81.109999999999985</v>
      </c>
      <c r="H131" t="s">
        <v>401</v>
      </c>
      <c r="I131" t="s">
        <v>426</v>
      </c>
      <c r="J131">
        <v>0</v>
      </c>
      <c r="K131" t="s">
        <v>396</v>
      </c>
      <c r="L131" t="s">
        <v>679</v>
      </c>
      <c r="M131">
        <v>3</v>
      </c>
      <c r="N131">
        <v>3</v>
      </c>
      <c r="O131">
        <v>3</v>
      </c>
      <c r="P131">
        <v>3</v>
      </c>
      <c r="Q131" t="s">
        <v>421</v>
      </c>
      <c r="R131">
        <v>6</v>
      </c>
      <c r="S131">
        <v>6</v>
      </c>
      <c r="T131">
        <v>6</v>
      </c>
      <c r="U131">
        <v>6</v>
      </c>
      <c r="V131" t="s">
        <v>422</v>
      </c>
      <c r="W131" t="s">
        <v>443</v>
      </c>
      <c r="X131" t="s">
        <v>444</v>
      </c>
      <c r="Y131" t="s">
        <v>680</v>
      </c>
      <c r="Z131">
        <v>0.17499999999999999</v>
      </c>
      <c r="AA131" t="s">
        <v>681</v>
      </c>
      <c r="AB131">
        <v>53.66</v>
      </c>
      <c r="AC131" t="s">
        <v>579</v>
      </c>
      <c r="AD131" t="s">
        <v>407</v>
      </c>
      <c r="AE131" t="s">
        <v>397</v>
      </c>
      <c r="AF131">
        <v>0</v>
      </c>
      <c r="AG131" t="s">
        <v>397</v>
      </c>
      <c r="AH131" t="s">
        <v>397</v>
      </c>
      <c r="AI131" t="s">
        <v>408</v>
      </c>
      <c r="AJ131">
        <v>0</v>
      </c>
      <c r="AK131" t="s">
        <v>408</v>
      </c>
      <c r="AL131">
        <v>6</v>
      </c>
      <c r="AM131" t="s">
        <v>510</v>
      </c>
      <c r="AN131">
        <v>0.73333333333333328</v>
      </c>
      <c r="AO131" t="s">
        <v>511</v>
      </c>
    </row>
    <row r="132" spans="1:41" x14ac:dyDescent="0.35">
      <c r="A132" t="s">
        <v>150</v>
      </c>
      <c r="B132" t="s">
        <v>29</v>
      </c>
      <c r="C132">
        <v>1</v>
      </c>
      <c r="D132">
        <v>2</v>
      </c>
      <c r="E132">
        <v>39</v>
      </c>
      <c r="F132">
        <v>16</v>
      </c>
      <c r="G132">
        <v>119.59999999999997</v>
      </c>
      <c r="H132" t="s">
        <v>401</v>
      </c>
      <c r="I132" t="s">
        <v>426</v>
      </c>
      <c r="J132">
        <v>0</v>
      </c>
      <c r="K132" t="s">
        <v>396</v>
      </c>
      <c r="L132" t="s">
        <v>431</v>
      </c>
      <c r="M132">
        <v>3</v>
      </c>
      <c r="N132">
        <v>3</v>
      </c>
      <c r="O132">
        <v>3</v>
      </c>
      <c r="P132">
        <v>3</v>
      </c>
      <c r="Q132" t="s">
        <v>421</v>
      </c>
      <c r="R132">
        <v>6</v>
      </c>
      <c r="S132">
        <v>6</v>
      </c>
      <c r="T132">
        <v>6</v>
      </c>
      <c r="U132">
        <v>6</v>
      </c>
      <c r="V132" t="s">
        <v>422</v>
      </c>
      <c r="W132" t="s">
        <v>443</v>
      </c>
      <c r="X132" t="s">
        <v>682</v>
      </c>
      <c r="Y132" t="s">
        <v>683</v>
      </c>
      <c r="Z132">
        <v>0.2</v>
      </c>
      <c r="AA132" t="s">
        <v>684</v>
      </c>
      <c r="AB132">
        <v>26.87</v>
      </c>
      <c r="AC132" t="s">
        <v>573</v>
      </c>
      <c r="AD132" t="s">
        <v>407</v>
      </c>
      <c r="AE132" t="s">
        <v>397</v>
      </c>
      <c r="AF132">
        <v>1</v>
      </c>
      <c r="AG132" t="s">
        <v>397</v>
      </c>
      <c r="AH132" t="s">
        <v>397</v>
      </c>
      <c r="AI132" t="s">
        <v>408</v>
      </c>
      <c r="AJ132">
        <v>3</v>
      </c>
      <c r="AK132" t="s">
        <v>408</v>
      </c>
      <c r="AL132">
        <v>3</v>
      </c>
      <c r="AM132" t="s">
        <v>510</v>
      </c>
      <c r="AN132">
        <v>0.73333333333333328</v>
      </c>
      <c r="AO132" t="s">
        <v>511</v>
      </c>
    </row>
    <row r="133" spans="1:41" x14ac:dyDescent="0.35">
      <c r="A133" t="s">
        <v>150</v>
      </c>
      <c r="B133" t="s">
        <v>31</v>
      </c>
      <c r="C133">
        <v>1</v>
      </c>
      <c r="D133">
        <v>3</v>
      </c>
      <c r="E133">
        <v>26</v>
      </c>
      <c r="F133">
        <v>13</v>
      </c>
      <c r="G133">
        <v>135.19999999999999</v>
      </c>
      <c r="H133" t="s">
        <v>401</v>
      </c>
      <c r="I133" t="s">
        <v>426</v>
      </c>
      <c r="J133">
        <v>0</v>
      </c>
      <c r="K133" t="s">
        <v>396</v>
      </c>
      <c r="L133" t="s">
        <v>685</v>
      </c>
      <c r="M133">
        <v>3</v>
      </c>
      <c r="N133">
        <v>3</v>
      </c>
      <c r="O133">
        <v>3</v>
      </c>
      <c r="P133">
        <v>3</v>
      </c>
      <c r="Q133" t="s">
        <v>421</v>
      </c>
      <c r="R133">
        <v>6</v>
      </c>
      <c r="S133">
        <v>6</v>
      </c>
      <c r="T133">
        <v>6</v>
      </c>
      <c r="U133">
        <v>6</v>
      </c>
      <c r="V133" t="s">
        <v>422</v>
      </c>
      <c r="W133" t="s">
        <v>443</v>
      </c>
      <c r="X133" t="s">
        <v>686</v>
      </c>
      <c r="Y133" t="s">
        <v>687</v>
      </c>
      <c r="Z133">
        <v>0.16250000000000001</v>
      </c>
      <c r="AA133" t="s">
        <v>688</v>
      </c>
      <c r="AB133">
        <v>26.68</v>
      </c>
      <c r="AC133" t="s">
        <v>573</v>
      </c>
      <c r="AD133" t="s">
        <v>407</v>
      </c>
      <c r="AE133" t="s">
        <v>421</v>
      </c>
      <c r="AF133">
        <v>0</v>
      </c>
      <c r="AG133" t="s">
        <v>397</v>
      </c>
      <c r="AH133" t="s">
        <v>397</v>
      </c>
      <c r="AI133" t="s">
        <v>398</v>
      </c>
      <c r="AJ133">
        <v>0</v>
      </c>
      <c r="AK133" t="s">
        <v>408</v>
      </c>
      <c r="AL133">
        <v>3</v>
      </c>
      <c r="AM133" t="s">
        <v>454</v>
      </c>
      <c r="AN133">
        <v>0.65333333333333332</v>
      </c>
      <c r="AO133" t="s">
        <v>449</v>
      </c>
    </row>
    <row r="134" spans="1:41" x14ac:dyDescent="0.35">
      <c r="A134" t="s">
        <v>153</v>
      </c>
      <c r="B134" t="s">
        <v>29</v>
      </c>
      <c r="C134">
        <v>1</v>
      </c>
      <c r="D134">
        <v>3</v>
      </c>
      <c r="E134">
        <v>75</v>
      </c>
      <c r="F134">
        <v>16</v>
      </c>
      <c r="G134">
        <v>240.40999999999997</v>
      </c>
      <c r="H134" t="s">
        <v>401</v>
      </c>
      <c r="I134" t="s">
        <v>426</v>
      </c>
      <c r="J134">
        <v>20</v>
      </c>
      <c r="K134" t="s">
        <v>396</v>
      </c>
      <c r="L134" t="s">
        <v>689</v>
      </c>
      <c r="M134">
        <v>3</v>
      </c>
      <c r="N134">
        <v>3</v>
      </c>
      <c r="O134">
        <v>2</v>
      </c>
      <c r="P134">
        <v>3</v>
      </c>
      <c r="Q134" t="s">
        <v>421</v>
      </c>
      <c r="R134">
        <v>6</v>
      </c>
      <c r="S134">
        <v>6</v>
      </c>
      <c r="T134">
        <v>4</v>
      </c>
      <c r="U134">
        <v>6</v>
      </c>
      <c r="V134" t="s">
        <v>422</v>
      </c>
      <c r="W134" t="s">
        <v>457</v>
      </c>
      <c r="X134" t="s">
        <v>458</v>
      </c>
      <c r="Y134" t="s">
        <v>690</v>
      </c>
      <c r="Z134">
        <v>0.2</v>
      </c>
      <c r="AA134" t="s">
        <v>691</v>
      </c>
      <c r="AB134">
        <v>24.35</v>
      </c>
      <c r="AC134" t="s">
        <v>573</v>
      </c>
      <c r="AD134" t="s">
        <v>272</v>
      </c>
      <c r="AE134" t="s">
        <v>397</v>
      </c>
      <c r="AF134">
        <v>1</v>
      </c>
      <c r="AG134" t="s">
        <v>397</v>
      </c>
      <c r="AH134" t="s">
        <v>272</v>
      </c>
      <c r="AI134" t="s">
        <v>408</v>
      </c>
      <c r="AJ134">
        <v>3</v>
      </c>
      <c r="AK134" t="s">
        <v>408</v>
      </c>
      <c r="AL134">
        <v>3</v>
      </c>
      <c r="AM134" t="s">
        <v>438</v>
      </c>
      <c r="AN134">
        <v>0.66666666666666663</v>
      </c>
      <c r="AO134" t="s">
        <v>449</v>
      </c>
    </row>
    <row r="135" spans="1:41" x14ac:dyDescent="0.35">
      <c r="A135" t="s">
        <v>155</v>
      </c>
      <c r="B135" t="s">
        <v>29</v>
      </c>
      <c r="C135">
        <v>1</v>
      </c>
      <c r="D135">
        <v>3</v>
      </c>
      <c r="E135">
        <v>53</v>
      </c>
      <c r="F135">
        <v>12</v>
      </c>
      <c r="G135">
        <v>126.31999999999998</v>
      </c>
      <c r="H135" t="s">
        <v>401</v>
      </c>
      <c r="I135" t="s">
        <v>402</v>
      </c>
      <c r="J135">
        <v>20</v>
      </c>
      <c r="K135" t="s">
        <v>396</v>
      </c>
      <c r="L135" t="s">
        <v>555</v>
      </c>
      <c r="M135">
        <v>3</v>
      </c>
      <c r="N135">
        <v>2</v>
      </c>
      <c r="O135">
        <v>2</v>
      </c>
      <c r="P135">
        <v>3</v>
      </c>
      <c r="Q135" t="s">
        <v>421</v>
      </c>
      <c r="R135">
        <v>6</v>
      </c>
      <c r="S135">
        <v>4</v>
      </c>
      <c r="T135">
        <v>4</v>
      </c>
      <c r="U135">
        <v>6</v>
      </c>
      <c r="V135" t="s">
        <v>422</v>
      </c>
      <c r="W135" t="s">
        <v>438</v>
      </c>
      <c r="X135" t="s">
        <v>272</v>
      </c>
      <c r="Y135" t="s">
        <v>692</v>
      </c>
      <c r="Z135">
        <v>0.15</v>
      </c>
      <c r="AA135" t="s">
        <v>693</v>
      </c>
      <c r="AB135">
        <v>78.290000000000006</v>
      </c>
      <c r="AC135" t="s">
        <v>610</v>
      </c>
      <c r="AD135" t="s">
        <v>272</v>
      </c>
      <c r="AE135" t="s">
        <v>397</v>
      </c>
      <c r="AF135">
        <v>0</v>
      </c>
      <c r="AG135" t="s">
        <v>397</v>
      </c>
      <c r="AH135" t="s">
        <v>272</v>
      </c>
      <c r="AI135" t="s">
        <v>408</v>
      </c>
      <c r="AJ135">
        <v>0</v>
      </c>
      <c r="AK135" t="s">
        <v>408</v>
      </c>
      <c r="AL135">
        <v>9</v>
      </c>
      <c r="AM135" t="s">
        <v>510</v>
      </c>
      <c r="AN135">
        <v>0.68</v>
      </c>
      <c r="AO135" t="s">
        <v>449</v>
      </c>
    </row>
    <row r="136" spans="1:41" x14ac:dyDescent="0.35">
      <c r="A136" t="s">
        <v>159</v>
      </c>
      <c r="B136" t="s">
        <v>29</v>
      </c>
      <c r="C136">
        <v>1</v>
      </c>
      <c r="D136">
        <v>2</v>
      </c>
      <c r="E136">
        <v>44</v>
      </c>
      <c r="F136">
        <v>13</v>
      </c>
      <c r="G136">
        <v>93.050000000000026</v>
      </c>
      <c r="H136" t="s">
        <v>401</v>
      </c>
      <c r="I136" t="s">
        <v>426</v>
      </c>
      <c r="J136">
        <v>60</v>
      </c>
      <c r="K136" t="s">
        <v>396</v>
      </c>
      <c r="L136" t="s">
        <v>272</v>
      </c>
      <c r="M136">
        <v>3</v>
      </c>
      <c r="N136">
        <v>3</v>
      </c>
      <c r="O136">
        <v>0</v>
      </c>
      <c r="P136">
        <v>3</v>
      </c>
      <c r="Q136" t="s">
        <v>397</v>
      </c>
      <c r="R136">
        <v>6</v>
      </c>
      <c r="S136">
        <v>6</v>
      </c>
      <c r="T136">
        <v>0</v>
      </c>
      <c r="U136">
        <v>6</v>
      </c>
      <c r="V136" t="s">
        <v>398</v>
      </c>
      <c r="W136" t="s">
        <v>438</v>
      </c>
      <c r="X136" t="s">
        <v>694</v>
      </c>
      <c r="Y136" t="s">
        <v>695</v>
      </c>
      <c r="Z136">
        <v>0.16250000000000001</v>
      </c>
      <c r="AA136" t="s">
        <v>696</v>
      </c>
      <c r="AB136">
        <v>32.18</v>
      </c>
      <c r="AC136" t="s">
        <v>573</v>
      </c>
      <c r="AD136" t="s">
        <v>407</v>
      </c>
      <c r="AE136" t="s">
        <v>397</v>
      </c>
      <c r="AF136">
        <v>0</v>
      </c>
      <c r="AG136" t="s">
        <v>397</v>
      </c>
      <c r="AH136" t="s">
        <v>397</v>
      </c>
      <c r="AI136" t="s">
        <v>408</v>
      </c>
      <c r="AJ136">
        <v>0</v>
      </c>
      <c r="AK136" t="s">
        <v>408</v>
      </c>
      <c r="AL136">
        <v>3</v>
      </c>
      <c r="AM136" t="s">
        <v>438</v>
      </c>
      <c r="AN136">
        <v>0.64</v>
      </c>
      <c r="AO136" t="s">
        <v>449</v>
      </c>
    </row>
    <row r="137" spans="1:41" x14ac:dyDescent="0.35">
      <c r="A137" t="s">
        <v>159</v>
      </c>
      <c r="B137" t="s">
        <v>29</v>
      </c>
      <c r="C137">
        <v>2</v>
      </c>
      <c r="D137">
        <v>3</v>
      </c>
      <c r="E137">
        <v>19</v>
      </c>
      <c r="F137">
        <v>4</v>
      </c>
      <c r="G137">
        <v>22.200000000000006</v>
      </c>
      <c r="H137" t="s">
        <v>401</v>
      </c>
      <c r="I137" t="s">
        <v>426</v>
      </c>
      <c r="J137">
        <v>60</v>
      </c>
      <c r="K137" t="s">
        <v>396</v>
      </c>
      <c r="L137" t="s">
        <v>272</v>
      </c>
      <c r="M137">
        <v>3</v>
      </c>
      <c r="N137">
        <v>3</v>
      </c>
      <c r="O137">
        <v>0</v>
      </c>
      <c r="P137">
        <v>3</v>
      </c>
      <c r="Q137" t="s">
        <v>397</v>
      </c>
      <c r="R137">
        <v>6</v>
      </c>
      <c r="S137">
        <v>6</v>
      </c>
      <c r="T137">
        <v>0</v>
      </c>
      <c r="U137">
        <v>6</v>
      </c>
      <c r="V137" t="s">
        <v>398</v>
      </c>
      <c r="W137" t="s">
        <v>438</v>
      </c>
      <c r="X137" t="s">
        <v>697</v>
      </c>
      <c r="Y137" t="s">
        <v>698</v>
      </c>
      <c r="Z137">
        <v>0.05</v>
      </c>
      <c r="AA137" t="s">
        <v>699</v>
      </c>
      <c r="AB137">
        <v>31.84</v>
      </c>
      <c r="AC137" t="s">
        <v>573</v>
      </c>
      <c r="AD137" t="s">
        <v>272</v>
      </c>
      <c r="AE137" t="s">
        <v>407</v>
      </c>
      <c r="AF137">
        <v>0</v>
      </c>
      <c r="AG137" t="s">
        <v>397</v>
      </c>
      <c r="AH137" t="s">
        <v>272</v>
      </c>
      <c r="AI137" t="s">
        <v>397</v>
      </c>
      <c r="AJ137">
        <v>0</v>
      </c>
      <c r="AK137" t="s">
        <v>408</v>
      </c>
      <c r="AL137">
        <v>3</v>
      </c>
      <c r="AM137" t="s">
        <v>430</v>
      </c>
      <c r="AN137">
        <v>0.52</v>
      </c>
      <c r="AO137" t="s">
        <v>449</v>
      </c>
    </row>
    <row r="138" spans="1:41" x14ac:dyDescent="0.35">
      <c r="A138" t="s">
        <v>159</v>
      </c>
      <c r="B138" t="s">
        <v>31</v>
      </c>
      <c r="C138">
        <v>1</v>
      </c>
      <c r="D138">
        <v>2</v>
      </c>
      <c r="E138">
        <v>9</v>
      </c>
      <c r="F138">
        <v>5</v>
      </c>
      <c r="G138">
        <v>2.9</v>
      </c>
      <c r="H138" t="s">
        <v>401</v>
      </c>
      <c r="I138" t="s">
        <v>426</v>
      </c>
      <c r="J138">
        <v>60</v>
      </c>
      <c r="K138" t="s">
        <v>396</v>
      </c>
      <c r="L138" t="s">
        <v>272</v>
      </c>
      <c r="M138">
        <v>3</v>
      </c>
      <c r="N138">
        <v>3</v>
      </c>
      <c r="O138">
        <v>0</v>
      </c>
      <c r="P138">
        <v>3</v>
      </c>
      <c r="Q138" t="s">
        <v>397</v>
      </c>
      <c r="R138">
        <v>6</v>
      </c>
      <c r="S138">
        <v>6</v>
      </c>
      <c r="T138">
        <v>0</v>
      </c>
      <c r="U138">
        <v>6</v>
      </c>
      <c r="V138" t="s">
        <v>398</v>
      </c>
      <c r="W138" t="s">
        <v>438</v>
      </c>
      <c r="X138" t="s">
        <v>618</v>
      </c>
      <c r="Y138" t="s">
        <v>471</v>
      </c>
      <c r="Z138">
        <v>6.25E-2</v>
      </c>
      <c r="AA138" t="s">
        <v>700</v>
      </c>
      <c r="AB138">
        <v>35.53</v>
      </c>
      <c r="AC138" t="s">
        <v>573</v>
      </c>
      <c r="AD138" t="s">
        <v>272</v>
      </c>
      <c r="AE138" t="s">
        <v>407</v>
      </c>
      <c r="AF138">
        <v>0</v>
      </c>
      <c r="AG138" t="s">
        <v>397</v>
      </c>
      <c r="AH138" t="s">
        <v>272</v>
      </c>
      <c r="AI138" t="s">
        <v>397</v>
      </c>
      <c r="AJ138">
        <v>0</v>
      </c>
      <c r="AK138" t="s">
        <v>408</v>
      </c>
      <c r="AL138">
        <v>3</v>
      </c>
      <c r="AM138" t="s">
        <v>430</v>
      </c>
      <c r="AN138">
        <v>0.52</v>
      </c>
      <c r="AO138" t="s">
        <v>449</v>
      </c>
    </row>
    <row r="139" spans="1:41" x14ac:dyDescent="0.35">
      <c r="A139" t="s">
        <v>161</v>
      </c>
      <c r="B139" t="s">
        <v>29</v>
      </c>
      <c r="C139">
        <v>2</v>
      </c>
      <c r="D139">
        <v>2</v>
      </c>
      <c r="E139">
        <v>18</v>
      </c>
      <c r="F139">
        <v>11</v>
      </c>
      <c r="G139">
        <v>39.45000000000001</v>
      </c>
      <c r="H139" t="s">
        <v>401</v>
      </c>
      <c r="I139" t="s">
        <v>426</v>
      </c>
      <c r="J139">
        <v>20</v>
      </c>
      <c r="K139" t="s">
        <v>396</v>
      </c>
      <c r="L139" t="s">
        <v>701</v>
      </c>
      <c r="M139">
        <v>3</v>
      </c>
      <c r="N139">
        <v>3</v>
      </c>
      <c r="O139">
        <v>2</v>
      </c>
      <c r="P139">
        <v>3</v>
      </c>
      <c r="Q139" t="s">
        <v>421</v>
      </c>
      <c r="R139">
        <v>6</v>
      </c>
      <c r="S139">
        <v>6</v>
      </c>
      <c r="T139">
        <v>4</v>
      </c>
      <c r="U139">
        <v>6</v>
      </c>
      <c r="V139" t="s">
        <v>422</v>
      </c>
      <c r="W139" t="s">
        <v>457</v>
      </c>
      <c r="X139" t="s">
        <v>444</v>
      </c>
      <c r="Y139" t="s">
        <v>452</v>
      </c>
      <c r="Z139">
        <v>0.13750000000000001</v>
      </c>
      <c r="AA139" t="s">
        <v>702</v>
      </c>
      <c r="AB139">
        <v>17.059999999999999</v>
      </c>
      <c r="AC139" t="s">
        <v>572</v>
      </c>
      <c r="AD139" t="s">
        <v>407</v>
      </c>
      <c r="AE139" t="s">
        <v>421</v>
      </c>
      <c r="AF139">
        <v>0</v>
      </c>
      <c r="AG139" t="s">
        <v>397</v>
      </c>
      <c r="AH139" t="s">
        <v>397</v>
      </c>
      <c r="AI139" t="s">
        <v>398</v>
      </c>
      <c r="AJ139">
        <v>0</v>
      </c>
      <c r="AK139" t="s">
        <v>408</v>
      </c>
      <c r="AL139">
        <v>0</v>
      </c>
      <c r="AM139" t="s">
        <v>413</v>
      </c>
      <c r="AN139">
        <v>0.58666666666666667</v>
      </c>
      <c r="AO139" t="s">
        <v>449</v>
      </c>
    </row>
    <row r="140" spans="1:41" x14ac:dyDescent="0.35">
      <c r="A140" t="s">
        <v>161</v>
      </c>
      <c r="B140" t="s">
        <v>29</v>
      </c>
      <c r="C140">
        <v>1</v>
      </c>
      <c r="D140">
        <v>2</v>
      </c>
      <c r="E140">
        <v>16</v>
      </c>
      <c r="F140">
        <v>7</v>
      </c>
      <c r="G140">
        <v>47.849999999999994</v>
      </c>
      <c r="H140" t="s">
        <v>401</v>
      </c>
      <c r="I140" t="s">
        <v>426</v>
      </c>
      <c r="J140">
        <v>20</v>
      </c>
      <c r="K140" t="s">
        <v>396</v>
      </c>
      <c r="L140" t="s">
        <v>703</v>
      </c>
      <c r="M140">
        <v>3</v>
      </c>
      <c r="N140">
        <v>3</v>
      </c>
      <c r="O140">
        <v>2</v>
      </c>
      <c r="P140">
        <v>3</v>
      </c>
      <c r="Q140" t="s">
        <v>421</v>
      </c>
      <c r="R140">
        <v>6</v>
      </c>
      <c r="S140">
        <v>6</v>
      </c>
      <c r="T140">
        <v>4</v>
      </c>
      <c r="U140">
        <v>6</v>
      </c>
      <c r="V140" t="s">
        <v>422</v>
      </c>
      <c r="W140" t="s">
        <v>457</v>
      </c>
      <c r="X140" t="s">
        <v>462</v>
      </c>
      <c r="Y140" t="s">
        <v>704</v>
      </c>
      <c r="Z140">
        <v>8.7499999999999994E-2</v>
      </c>
      <c r="AA140" t="s">
        <v>705</v>
      </c>
      <c r="AB140">
        <v>34.19</v>
      </c>
      <c r="AC140" t="s">
        <v>573</v>
      </c>
      <c r="AD140" t="s">
        <v>272</v>
      </c>
      <c r="AE140" t="s">
        <v>407</v>
      </c>
      <c r="AF140">
        <v>0</v>
      </c>
      <c r="AG140" t="s">
        <v>397</v>
      </c>
      <c r="AH140" t="s">
        <v>272</v>
      </c>
      <c r="AI140" t="s">
        <v>397</v>
      </c>
      <c r="AJ140">
        <v>0</v>
      </c>
      <c r="AK140" t="s">
        <v>408</v>
      </c>
      <c r="AL140">
        <v>3</v>
      </c>
      <c r="AM140" t="s">
        <v>430</v>
      </c>
      <c r="AN140">
        <v>0.54666666666666663</v>
      </c>
      <c r="AO140" t="s">
        <v>449</v>
      </c>
    </row>
    <row r="141" spans="1:41" x14ac:dyDescent="0.35">
      <c r="A141" t="s">
        <v>161</v>
      </c>
      <c r="B141" t="s">
        <v>29</v>
      </c>
      <c r="C141">
        <v>3</v>
      </c>
      <c r="D141">
        <v>2</v>
      </c>
      <c r="E141">
        <v>25</v>
      </c>
      <c r="F141">
        <v>9</v>
      </c>
      <c r="G141">
        <v>71.799999999999983</v>
      </c>
      <c r="H141" t="s">
        <v>401</v>
      </c>
      <c r="I141" t="s">
        <v>426</v>
      </c>
      <c r="J141">
        <v>0</v>
      </c>
      <c r="K141" t="s">
        <v>396</v>
      </c>
      <c r="L141" t="s">
        <v>706</v>
      </c>
      <c r="M141">
        <v>3</v>
      </c>
      <c r="N141">
        <v>3</v>
      </c>
      <c r="O141">
        <v>3</v>
      </c>
      <c r="P141">
        <v>3</v>
      </c>
      <c r="Q141" t="s">
        <v>421</v>
      </c>
      <c r="R141">
        <v>6</v>
      </c>
      <c r="S141">
        <v>6</v>
      </c>
      <c r="T141">
        <v>6</v>
      </c>
      <c r="U141">
        <v>6</v>
      </c>
      <c r="V141" t="s">
        <v>422</v>
      </c>
      <c r="W141" t="s">
        <v>443</v>
      </c>
      <c r="X141" t="s">
        <v>537</v>
      </c>
      <c r="Y141" t="s">
        <v>707</v>
      </c>
      <c r="Z141">
        <v>0.1125</v>
      </c>
      <c r="AA141" t="s">
        <v>708</v>
      </c>
      <c r="AB141">
        <v>20.68</v>
      </c>
      <c r="AC141" t="s">
        <v>573</v>
      </c>
      <c r="AD141" t="s">
        <v>407</v>
      </c>
      <c r="AE141" t="s">
        <v>421</v>
      </c>
      <c r="AF141">
        <v>0</v>
      </c>
      <c r="AG141" t="s">
        <v>397</v>
      </c>
      <c r="AH141" t="s">
        <v>397</v>
      </c>
      <c r="AI141" t="s">
        <v>398</v>
      </c>
      <c r="AJ141">
        <v>0</v>
      </c>
      <c r="AK141" t="s">
        <v>408</v>
      </c>
      <c r="AL141">
        <v>3</v>
      </c>
      <c r="AM141" t="s">
        <v>454</v>
      </c>
      <c r="AN141">
        <v>0.65333333333333332</v>
      </c>
      <c r="AO141" t="s">
        <v>449</v>
      </c>
    </row>
    <row r="142" spans="1:41" x14ac:dyDescent="0.35">
      <c r="A142" t="s">
        <v>163</v>
      </c>
      <c r="B142" t="s">
        <v>29</v>
      </c>
      <c r="C142">
        <v>1</v>
      </c>
      <c r="D142">
        <v>3</v>
      </c>
      <c r="E142">
        <v>76</v>
      </c>
      <c r="F142">
        <v>10</v>
      </c>
      <c r="G142">
        <v>340.21</v>
      </c>
      <c r="H142" t="s">
        <v>401</v>
      </c>
      <c r="I142" t="s">
        <v>426</v>
      </c>
      <c r="J142">
        <v>1</v>
      </c>
      <c r="K142" t="s">
        <v>396</v>
      </c>
      <c r="L142" t="s">
        <v>709</v>
      </c>
      <c r="M142">
        <v>3</v>
      </c>
      <c r="N142">
        <v>3</v>
      </c>
      <c r="O142">
        <v>2</v>
      </c>
      <c r="P142">
        <v>3</v>
      </c>
      <c r="Q142" t="s">
        <v>421</v>
      </c>
      <c r="R142">
        <v>6</v>
      </c>
      <c r="S142">
        <v>6</v>
      </c>
      <c r="T142">
        <v>4</v>
      </c>
      <c r="U142">
        <v>6</v>
      </c>
      <c r="V142" t="s">
        <v>422</v>
      </c>
      <c r="W142" t="s">
        <v>457</v>
      </c>
      <c r="X142" t="s">
        <v>420</v>
      </c>
      <c r="Y142" t="s">
        <v>710</v>
      </c>
      <c r="Z142">
        <v>0.125</v>
      </c>
      <c r="AA142" t="s">
        <v>711</v>
      </c>
      <c r="AB142">
        <v>27.76</v>
      </c>
      <c r="AC142" t="s">
        <v>573</v>
      </c>
      <c r="AD142" t="s">
        <v>407</v>
      </c>
      <c r="AE142" t="s">
        <v>397</v>
      </c>
      <c r="AF142">
        <v>0</v>
      </c>
      <c r="AG142" t="s">
        <v>397</v>
      </c>
      <c r="AH142" t="s">
        <v>397</v>
      </c>
      <c r="AI142" t="s">
        <v>408</v>
      </c>
      <c r="AJ142">
        <v>0</v>
      </c>
      <c r="AK142" t="s">
        <v>408</v>
      </c>
      <c r="AL142">
        <v>3</v>
      </c>
      <c r="AM142" t="s">
        <v>438</v>
      </c>
      <c r="AN142">
        <v>0.66666666666666663</v>
      </c>
      <c r="AO142" t="s">
        <v>449</v>
      </c>
    </row>
    <row r="143" spans="1:41" x14ac:dyDescent="0.35">
      <c r="A143" t="s">
        <v>163</v>
      </c>
      <c r="B143" t="s">
        <v>31</v>
      </c>
      <c r="C143">
        <v>1</v>
      </c>
      <c r="D143">
        <v>2</v>
      </c>
      <c r="E143">
        <v>37</v>
      </c>
      <c r="F143">
        <v>5</v>
      </c>
      <c r="G143">
        <v>234.09999999999997</v>
      </c>
      <c r="H143" t="s">
        <v>401</v>
      </c>
      <c r="I143" t="s">
        <v>426</v>
      </c>
      <c r="J143">
        <v>1</v>
      </c>
      <c r="K143" t="s">
        <v>396</v>
      </c>
      <c r="L143" t="s">
        <v>272</v>
      </c>
      <c r="M143">
        <v>3</v>
      </c>
      <c r="N143">
        <v>3</v>
      </c>
      <c r="O143">
        <v>2</v>
      </c>
      <c r="P143">
        <v>3</v>
      </c>
      <c r="Q143" t="s">
        <v>397</v>
      </c>
      <c r="R143">
        <v>6</v>
      </c>
      <c r="S143">
        <v>6</v>
      </c>
      <c r="T143">
        <v>4</v>
      </c>
      <c r="U143">
        <v>6</v>
      </c>
      <c r="V143" t="s">
        <v>398</v>
      </c>
      <c r="W143" t="s">
        <v>443</v>
      </c>
      <c r="X143" t="s">
        <v>451</v>
      </c>
      <c r="Y143" t="s">
        <v>529</v>
      </c>
      <c r="Z143">
        <v>6.25E-2</v>
      </c>
      <c r="AA143" t="s">
        <v>712</v>
      </c>
      <c r="AB143">
        <v>34.56</v>
      </c>
      <c r="AC143" t="s">
        <v>573</v>
      </c>
      <c r="AD143" t="s">
        <v>421</v>
      </c>
      <c r="AE143" t="s">
        <v>397</v>
      </c>
      <c r="AF143">
        <v>0</v>
      </c>
      <c r="AG143" t="s">
        <v>397</v>
      </c>
      <c r="AH143" t="s">
        <v>398</v>
      </c>
      <c r="AI143" t="s">
        <v>408</v>
      </c>
      <c r="AJ143">
        <v>0</v>
      </c>
      <c r="AK143" t="s">
        <v>408</v>
      </c>
      <c r="AL143">
        <v>3</v>
      </c>
      <c r="AM143" t="s">
        <v>510</v>
      </c>
      <c r="AN143">
        <v>0.73333333333333328</v>
      </c>
      <c r="AO143" t="s">
        <v>511</v>
      </c>
    </row>
    <row r="144" spans="1:41" x14ac:dyDescent="0.35">
      <c r="A144" t="s">
        <v>166</v>
      </c>
      <c r="B144" t="s">
        <v>29</v>
      </c>
      <c r="C144">
        <v>2</v>
      </c>
      <c r="D144">
        <v>2</v>
      </c>
      <c r="E144">
        <v>9</v>
      </c>
      <c r="F144">
        <v>5</v>
      </c>
      <c r="G144">
        <v>24.119999999999997</v>
      </c>
      <c r="H144" t="s">
        <v>401</v>
      </c>
      <c r="I144" t="s">
        <v>426</v>
      </c>
      <c r="J144">
        <v>0.25</v>
      </c>
      <c r="K144" t="s">
        <v>396</v>
      </c>
      <c r="L144" t="s">
        <v>272</v>
      </c>
      <c r="M144">
        <v>3</v>
      </c>
      <c r="N144">
        <v>3</v>
      </c>
      <c r="O144">
        <v>2</v>
      </c>
      <c r="P144">
        <v>3</v>
      </c>
      <c r="Q144" t="s">
        <v>397</v>
      </c>
      <c r="R144">
        <v>6</v>
      </c>
      <c r="S144">
        <v>6</v>
      </c>
      <c r="T144">
        <v>4</v>
      </c>
      <c r="U144">
        <v>6</v>
      </c>
      <c r="V144" t="s">
        <v>398</v>
      </c>
      <c r="W144" t="s">
        <v>443</v>
      </c>
      <c r="X144" t="s">
        <v>713</v>
      </c>
      <c r="Y144" t="s">
        <v>471</v>
      </c>
      <c r="Z144">
        <v>6.25E-2</v>
      </c>
      <c r="AA144" t="s">
        <v>714</v>
      </c>
      <c r="AB144">
        <v>28.04</v>
      </c>
      <c r="AC144" t="s">
        <v>573</v>
      </c>
      <c r="AD144" t="s">
        <v>272</v>
      </c>
      <c r="AE144" t="s">
        <v>407</v>
      </c>
      <c r="AF144">
        <v>0</v>
      </c>
      <c r="AG144" t="s">
        <v>397</v>
      </c>
      <c r="AH144" t="s">
        <v>272</v>
      </c>
      <c r="AI144" t="s">
        <v>397</v>
      </c>
      <c r="AJ144">
        <v>0</v>
      </c>
      <c r="AK144" t="s">
        <v>408</v>
      </c>
      <c r="AL144">
        <v>3</v>
      </c>
      <c r="AM144" t="s">
        <v>430</v>
      </c>
      <c r="AN144">
        <v>0.57333333333333336</v>
      </c>
      <c r="AO144" t="s">
        <v>449</v>
      </c>
    </row>
    <row r="145" spans="1:41" x14ac:dyDescent="0.35">
      <c r="A145" t="s">
        <v>166</v>
      </c>
      <c r="B145" t="s">
        <v>29</v>
      </c>
      <c r="C145">
        <v>1</v>
      </c>
      <c r="D145">
        <v>2</v>
      </c>
      <c r="E145">
        <v>18</v>
      </c>
      <c r="F145">
        <v>9</v>
      </c>
      <c r="G145">
        <v>25.989999999999995</v>
      </c>
      <c r="H145" t="s">
        <v>450</v>
      </c>
      <c r="I145" t="s">
        <v>426</v>
      </c>
      <c r="J145">
        <v>0</v>
      </c>
      <c r="K145" t="s">
        <v>396</v>
      </c>
      <c r="L145" t="s">
        <v>715</v>
      </c>
      <c r="M145">
        <v>2</v>
      </c>
      <c r="N145">
        <v>3</v>
      </c>
      <c r="O145">
        <v>3</v>
      </c>
      <c r="P145">
        <v>3</v>
      </c>
      <c r="Q145" t="s">
        <v>421</v>
      </c>
      <c r="R145">
        <v>4</v>
      </c>
      <c r="S145">
        <v>6</v>
      </c>
      <c r="T145">
        <v>6</v>
      </c>
      <c r="U145">
        <v>6</v>
      </c>
      <c r="V145" t="s">
        <v>422</v>
      </c>
      <c r="W145" t="s">
        <v>457</v>
      </c>
      <c r="X145" t="s">
        <v>716</v>
      </c>
      <c r="Y145" t="s">
        <v>452</v>
      </c>
      <c r="Z145">
        <v>0.1125</v>
      </c>
      <c r="AA145" t="s">
        <v>717</v>
      </c>
      <c r="AB145">
        <v>58.81</v>
      </c>
      <c r="AC145" t="s">
        <v>579</v>
      </c>
      <c r="AD145" t="s">
        <v>272</v>
      </c>
      <c r="AE145" t="s">
        <v>421</v>
      </c>
      <c r="AF145">
        <v>0</v>
      </c>
      <c r="AG145" t="s">
        <v>397</v>
      </c>
      <c r="AH145" t="s">
        <v>272</v>
      </c>
      <c r="AI145" t="s">
        <v>398</v>
      </c>
      <c r="AJ145">
        <v>0</v>
      </c>
      <c r="AK145" t="s">
        <v>408</v>
      </c>
      <c r="AL145">
        <v>6</v>
      </c>
      <c r="AM145" t="s">
        <v>454</v>
      </c>
      <c r="AN145">
        <v>0.62666666666666671</v>
      </c>
      <c r="AO145" t="s">
        <v>449</v>
      </c>
    </row>
    <row r="146" spans="1:41" x14ac:dyDescent="0.35">
      <c r="A146" t="s">
        <v>166</v>
      </c>
      <c r="B146" t="s">
        <v>31</v>
      </c>
      <c r="C146">
        <v>1</v>
      </c>
      <c r="D146">
        <v>2</v>
      </c>
      <c r="E146">
        <v>51</v>
      </c>
      <c r="F146">
        <v>13</v>
      </c>
      <c r="G146">
        <v>233.58000000000007</v>
      </c>
      <c r="H146" t="s">
        <v>401</v>
      </c>
      <c r="I146" t="s">
        <v>395</v>
      </c>
      <c r="J146">
        <v>0.25</v>
      </c>
      <c r="K146" t="s">
        <v>396</v>
      </c>
      <c r="L146" t="s">
        <v>272</v>
      </c>
      <c r="M146">
        <v>3</v>
      </c>
      <c r="N146">
        <v>0</v>
      </c>
      <c r="O146">
        <v>2</v>
      </c>
      <c r="P146">
        <v>3</v>
      </c>
      <c r="Q146" t="s">
        <v>397</v>
      </c>
      <c r="R146">
        <v>6</v>
      </c>
      <c r="S146">
        <v>0</v>
      </c>
      <c r="T146">
        <v>4</v>
      </c>
      <c r="U146">
        <v>6</v>
      </c>
      <c r="V146" t="s">
        <v>398</v>
      </c>
      <c r="W146" t="s">
        <v>403</v>
      </c>
      <c r="X146" t="s">
        <v>272</v>
      </c>
      <c r="Y146" t="s">
        <v>718</v>
      </c>
      <c r="Z146">
        <v>0.16250000000000001</v>
      </c>
      <c r="AA146" t="s">
        <v>719</v>
      </c>
      <c r="AB146">
        <v>27.12</v>
      </c>
      <c r="AC146" t="s">
        <v>573</v>
      </c>
      <c r="AD146" t="s">
        <v>272</v>
      </c>
      <c r="AE146" t="s">
        <v>397</v>
      </c>
      <c r="AF146">
        <v>0</v>
      </c>
      <c r="AG146" t="s">
        <v>397</v>
      </c>
      <c r="AH146" t="s">
        <v>272</v>
      </c>
      <c r="AI146" t="s">
        <v>408</v>
      </c>
      <c r="AJ146">
        <v>0</v>
      </c>
      <c r="AK146" t="s">
        <v>408</v>
      </c>
      <c r="AL146">
        <v>3</v>
      </c>
      <c r="AM146" t="s">
        <v>454</v>
      </c>
      <c r="AN146">
        <v>0.57333333333333336</v>
      </c>
      <c r="AO146" t="s">
        <v>449</v>
      </c>
    </row>
    <row r="147" spans="1:41" x14ac:dyDescent="0.35">
      <c r="A147" t="s">
        <v>168</v>
      </c>
      <c r="B147" t="s">
        <v>29</v>
      </c>
      <c r="C147">
        <v>1</v>
      </c>
      <c r="D147">
        <v>3</v>
      </c>
      <c r="E147">
        <v>58</v>
      </c>
      <c r="F147">
        <v>16</v>
      </c>
      <c r="G147">
        <v>324.42999999999995</v>
      </c>
      <c r="H147" t="s">
        <v>401</v>
      </c>
      <c r="I147" t="s">
        <v>426</v>
      </c>
      <c r="J147">
        <v>0</v>
      </c>
      <c r="K147" t="s">
        <v>396</v>
      </c>
      <c r="L147" t="s">
        <v>272</v>
      </c>
      <c r="M147">
        <v>3</v>
      </c>
      <c r="N147">
        <v>3</v>
      </c>
      <c r="O147">
        <v>3</v>
      </c>
      <c r="P147">
        <v>3</v>
      </c>
      <c r="Q147" t="s">
        <v>397</v>
      </c>
      <c r="R147">
        <v>6</v>
      </c>
      <c r="S147">
        <v>6</v>
      </c>
      <c r="T147">
        <v>6</v>
      </c>
      <c r="U147">
        <v>6</v>
      </c>
      <c r="V147" t="s">
        <v>398</v>
      </c>
      <c r="W147" t="s">
        <v>558</v>
      </c>
      <c r="X147" t="s">
        <v>720</v>
      </c>
      <c r="Y147" t="s">
        <v>721</v>
      </c>
      <c r="Z147">
        <v>0.2</v>
      </c>
      <c r="AA147" t="s">
        <v>722</v>
      </c>
      <c r="AB147">
        <v>58.5</v>
      </c>
      <c r="AC147" t="s">
        <v>579</v>
      </c>
      <c r="AD147" t="s">
        <v>397</v>
      </c>
      <c r="AE147" t="s">
        <v>397</v>
      </c>
      <c r="AF147">
        <v>1</v>
      </c>
      <c r="AG147" t="s">
        <v>397</v>
      </c>
      <c r="AH147" t="s">
        <v>408</v>
      </c>
      <c r="AI147" t="s">
        <v>408</v>
      </c>
      <c r="AJ147">
        <v>3</v>
      </c>
      <c r="AK147" t="s">
        <v>408</v>
      </c>
      <c r="AL147">
        <v>6</v>
      </c>
      <c r="AM147" t="s">
        <v>723</v>
      </c>
      <c r="AN147">
        <v>0.88</v>
      </c>
      <c r="AO147" t="s">
        <v>511</v>
      </c>
    </row>
    <row r="148" spans="1:41" x14ac:dyDescent="0.35">
      <c r="A148" t="s">
        <v>170</v>
      </c>
      <c r="B148" t="s">
        <v>29</v>
      </c>
      <c r="C148">
        <v>2</v>
      </c>
      <c r="D148">
        <v>2</v>
      </c>
      <c r="E148">
        <v>2</v>
      </c>
      <c r="F148">
        <v>1</v>
      </c>
      <c r="G148">
        <v>3.7</v>
      </c>
      <c r="H148" t="s">
        <v>394</v>
      </c>
      <c r="I148" t="s">
        <v>402</v>
      </c>
      <c r="J148">
        <v>0</v>
      </c>
      <c r="K148" t="s">
        <v>396</v>
      </c>
      <c r="L148" t="s">
        <v>451</v>
      </c>
      <c r="M148">
        <v>0</v>
      </c>
      <c r="N148">
        <v>2</v>
      </c>
      <c r="O148">
        <v>3</v>
      </c>
      <c r="P148">
        <v>3</v>
      </c>
      <c r="Q148" t="s">
        <v>421</v>
      </c>
      <c r="R148">
        <v>0</v>
      </c>
      <c r="S148">
        <v>4</v>
      </c>
      <c r="T148">
        <v>6</v>
      </c>
      <c r="U148">
        <v>6</v>
      </c>
      <c r="V148" t="s">
        <v>422</v>
      </c>
      <c r="W148" t="s">
        <v>442</v>
      </c>
      <c r="X148" t="s">
        <v>272</v>
      </c>
      <c r="Y148" t="s">
        <v>409</v>
      </c>
      <c r="Z148">
        <v>1.2500000000000001E-2</v>
      </c>
      <c r="AA148" t="s">
        <v>415</v>
      </c>
      <c r="AB148">
        <v>26.34</v>
      </c>
      <c r="AC148" t="s">
        <v>573</v>
      </c>
      <c r="AD148" t="s">
        <v>272</v>
      </c>
      <c r="AE148" t="s">
        <v>272</v>
      </c>
      <c r="AF148">
        <v>0</v>
      </c>
      <c r="AG148" t="s">
        <v>397</v>
      </c>
      <c r="AH148" t="s">
        <v>272</v>
      </c>
      <c r="AI148" t="s">
        <v>272</v>
      </c>
      <c r="AJ148">
        <v>0</v>
      </c>
      <c r="AK148" t="s">
        <v>408</v>
      </c>
      <c r="AL148">
        <v>3</v>
      </c>
      <c r="AM148" t="s">
        <v>399</v>
      </c>
      <c r="AN148">
        <v>0.42666666666666669</v>
      </c>
      <c r="AO148" t="s">
        <v>400</v>
      </c>
    </row>
    <row r="149" spans="1:41" x14ac:dyDescent="0.35">
      <c r="A149" t="s">
        <v>170</v>
      </c>
      <c r="B149" t="s">
        <v>29</v>
      </c>
      <c r="C149">
        <v>1</v>
      </c>
      <c r="D149">
        <v>4</v>
      </c>
      <c r="E149">
        <v>3</v>
      </c>
      <c r="F149">
        <v>3</v>
      </c>
      <c r="G149">
        <v>9.6999999999999993</v>
      </c>
      <c r="H149" t="s">
        <v>394</v>
      </c>
      <c r="I149" t="s">
        <v>426</v>
      </c>
      <c r="J149">
        <v>0</v>
      </c>
      <c r="K149" t="s">
        <v>396</v>
      </c>
      <c r="L149" t="s">
        <v>431</v>
      </c>
      <c r="M149">
        <v>0</v>
      </c>
      <c r="N149">
        <v>3</v>
      </c>
      <c r="O149">
        <v>3</v>
      </c>
      <c r="P149">
        <v>3</v>
      </c>
      <c r="Q149" t="s">
        <v>421</v>
      </c>
      <c r="R149">
        <v>0</v>
      </c>
      <c r="S149">
        <v>6</v>
      </c>
      <c r="T149">
        <v>6</v>
      </c>
      <c r="U149">
        <v>6</v>
      </c>
      <c r="V149" t="s">
        <v>422</v>
      </c>
      <c r="W149" t="s">
        <v>403</v>
      </c>
      <c r="X149" t="s">
        <v>272</v>
      </c>
      <c r="Y149" t="s">
        <v>724</v>
      </c>
      <c r="Z149">
        <v>3.7499999999999999E-2</v>
      </c>
      <c r="AA149" t="s">
        <v>725</v>
      </c>
      <c r="AB149">
        <v>27.71</v>
      </c>
      <c r="AC149" t="s">
        <v>573</v>
      </c>
      <c r="AD149" t="s">
        <v>272</v>
      </c>
      <c r="AE149" t="s">
        <v>272</v>
      </c>
      <c r="AF149">
        <v>0</v>
      </c>
      <c r="AG149" t="s">
        <v>397</v>
      </c>
      <c r="AH149" t="s">
        <v>272</v>
      </c>
      <c r="AI149" t="s">
        <v>272</v>
      </c>
      <c r="AJ149">
        <v>0</v>
      </c>
      <c r="AK149" t="s">
        <v>408</v>
      </c>
      <c r="AL149">
        <v>3</v>
      </c>
      <c r="AM149" t="s">
        <v>399</v>
      </c>
      <c r="AN149">
        <v>0.45333333333333325</v>
      </c>
      <c r="AO149" t="s">
        <v>400</v>
      </c>
    </row>
    <row r="150" spans="1:41" x14ac:dyDescent="0.35">
      <c r="A150" t="s">
        <v>180</v>
      </c>
      <c r="B150" t="s">
        <v>31</v>
      </c>
      <c r="C150">
        <v>1</v>
      </c>
      <c r="D150">
        <v>4</v>
      </c>
      <c r="E150">
        <v>3</v>
      </c>
      <c r="F150">
        <v>1</v>
      </c>
      <c r="G150">
        <v>5.1000000000000005</v>
      </c>
      <c r="H150" t="s">
        <v>401</v>
      </c>
      <c r="I150" t="s">
        <v>402</v>
      </c>
      <c r="J150">
        <v>60</v>
      </c>
      <c r="K150" t="s">
        <v>396</v>
      </c>
      <c r="L150" t="s">
        <v>272</v>
      </c>
      <c r="M150">
        <v>3</v>
      </c>
      <c r="N150">
        <v>2</v>
      </c>
      <c r="O150">
        <v>0</v>
      </c>
      <c r="P150">
        <v>3</v>
      </c>
      <c r="Q150" t="s">
        <v>397</v>
      </c>
      <c r="R150">
        <v>6</v>
      </c>
      <c r="S150">
        <v>4</v>
      </c>
      <c r="T150">
        <v>0</v>
      </c>
      <c r="U150">
        <v>6</v>
      </c>
      <c r="V150" t="s">
        <v>398</v>
      </c>
      <c r="W150" t="s">
        <v>403</v>
      </c>
      <c r="X150" t="s">
        <v>272</v>
      </c>
      <c r="Y150" t="s">
        <v>724</v>
      </c>
      <c r="Z150">
        <v>1.2500000000000001E-2</v>
      </c>
      <c r="AA150" t="s">
        <v>726</v>
      </c>
      <c r="AB150">
        <v>81.19</v>
      </c>
      <c r="AC150" t="s">
        <v>610</v>
      </c>
      <c r="AD150" t="s">
        <v>272</v>
      </c>
      <c r="AE150" t="s">
        <v>272</v>
      </c>
      <c r="AF150">
        <v>0</v>
      </c>
      <c r="AG150" t="s">
        <v>397</v>
      </c>
      <c r="AH150" t="s">
        <v>272</v>
      </c>
      <c r="AI150" t="s">
        <v>272</v>
      </c>
      <c r="AJ150">
        <v>0</v>
      </c>
      <c r="AK150" t="s">
        <v>408</v>
      </c>
      <c r="AL150">
        <v>9</v>
      </c>
      <c r="AM150" t="s">
        <v>413</v>
      </c>
      <c r="AN150">
        <v>0.53333333333333333</v>
      </c>
      <c r="AO150" t="s">
        <v>449</v>
      </c>
    </row>
    <row r="151" spans="1:41" x14ac:dyDescent="0.35">
      <c r="A151" t="s">
        <v>180</v>
      </c>
      <c r="B151" t="s">
        <v>29</v>
      </c>
      <c r="C151">
        <v>3</v>
      </c>
      <c r="D151">
        <v>2</v>
      </c>
      <c r="E151">
        <v>10</v>
      </c>
      <c r="F151">
        <v>4</v>
      </c>
      <c r="G151">
        <v>14.3</v>
      </c>
      <c r="H151" t="s">
        <v>450</v>
      </c>
      <c r="I151" t="s">
        <v>402</v>
      </c>
      <c r="J151">
        <v>60</v>
      </c>
      <c r="K151" t="s">
        <v>396</v>
      </c>
      <c r="L151" t="s">
        <v>427</v>
      </c>
      <c r="M151">
        <v>2</v>
      </c>
      <c r="N151">
        <v>2</v>
      </c>
      <c r="O151">
        <v>0</v>
      </c>
      <c r="P151">
        <v>3</v>
      </c>
      <c r="Q151" t="s">
        <v>421</v>
      </c>
      <c r="R151">
        <v>4</v>
      </c>
      <c r="S151">
        <v>4</v>
      </c>
      <c r="T151">
        <v>0</v>
      </c>
      <c r="U151">
        <v>6</v>
      </c>
      <c r="V151" t="s">
        <v>422</v>
      </c>
      <c r="W151" t="s">
        <v>413</v>
      </c>
      <c r="X151" t="s">
        <v>727</v>
      </c>
      <c r="Y151" t="s">
        <v>473</v>
      </c>
      <c r="Z151">
        <v>0.05</v>
      </c>
      <c r="AA151" t="s">
        <v>728</v>
      </c>
      <c r="AB151">
        <v>42.32</v>
      </c>
      <c r="AC151" t="s">
        <v>579</v>
      </c>
      <c r="AD151" t="s">
        <v>272</v>
      </c>
      <c r="AE151" t="s">
        <v>407</v>
      </c>
      <c r="AF151">
        <v>0</v>
      </c>
      <c r="AG151" t="s">
        <v>397</v>
      </c>
      <c r="AH151" t="s">
        <v>272</v>
      </c>
      <c r="AI151" t="s">
        <v>397</v>
      </c>
      <c r="AJ151">
        <v>0</v>
      </c>
      <c r="AK151" t="s">
        <v>408</v>
      </c>
      <c r="AL151">
        <v>6</v>
      </c>
      <c r="AM151" t="s">
        <v>413</v>
      </c>
      <c r="AN151">
        <v>0.48</v>
      </c>
      <c r="AO151" t="s">
        <v>400</v>
      </c>
    </row>
    <row r="152" spans="1:41" x14ac:dyDescent="0.35">
      <c r="A152" t="s">
        <v>180</v>
      </c>
      <c r="B152" t="s">
        <v>29</v>
      </c>
      <c r="C152">
        <v>1</v>
      </c>
      <c r="D152">
        <v>2</v>
      </c>
      <c r="E152">
        <v>7</v>
      </c>
      <c r="F152">
        <v>5</v>
      </c>
      <c r="G152">
        <v>10.519999999999998</v>
      </c>
      <c r="H152" t="s">
        <v>401</v>
      </c>
      <c r="I152" t="s">
        <v>426</v>
      </c>
      <c r="J152">
        <v>40</v>
      </c>
      <c r="K152" t="s">
        <v>396</v>
      </c>
      <c r="L152" t="s">
        <v>272</v>
      </c>
      <c r="M152">
        <v>3</v>
      </c>
      <c r="N152">
        <v>3</v>
      </c>
      <c r="O152">
        <v>1</v>
      </c>
      <c r="P152">
        <v>3</v>
      </c>
      <c r="Q152" t="s">
        <v>397</v>
      </c>
      <c r="R152">
        <v>6</v>
      </c>
      <c r="S152">
        <v>6</v>
      </c>
      <c r="T152">
        <v>2</v>
      </c>
      <c r="U152">
        <v>6</v>
      </c>
      <c r="V152" t="s">
        <v>398</v>
      </c>
      <c r="W152" t="s">
        <v>457</v>
      </c>
      <c r="X152" t="s">
        <v>729</v>
      </c>
      <c r="Y152" t="s">
        <v>440</v>
      </c>
      <c r="Z152">
        <v>6.25E-2</v>
      </c>
      <c r="AA152" t="s">
        <v>730</v>
      </c>
      <c r="AB152">
        <v>36.31</v>
      </c>
      <c r="AC152" t="s">
        <v>573</v>
      </c>
      <c r="AD152" t="s">
        <v>272</v>
      </c>
      <c r="AE152" t="s">
        <v>272</v>
      </c>
      <c r="AF152">
        <v>0</v>
      </c>
      <c r="AG152" t="s">
        <v>397</v>
      </c>
      <c r="AH152" t="s">
        <v>272</v>
      </c>
      <c r="AI152" t="s">
        <v>272</v>
      </c>
      <c r="AJ152">
        <v>0</v>
      </c>
      <c r="AK152" t="s">
        <v>408</v>
      </c>
      <c r="AL152">
        <v>3</v>
      </c>
      <c r="AM152" t="s">
        <v>399</v>
      </c>
      <c r="AN152">
        <v>0.50666666666666671</v>
      </c>
      <c r="AO152" t="s">
        <v>449</v>
      </c>
    </row>
    <row r="153" spans="1:41" x14ac:dyDescent="0.35">
      <c r="A153" t="s">
        <v>180</v>
      </c>
      <c r="B153" t="s">
        <v>29</v>
      </c>
      <c r="C153">
        <v>2</v>
      </c>
      <c r="D153">
        <v>4</v>
      </c>
      <c r="E153">
        <v>49</v>
      </c>
      <c r="F153">
        <v>13</v>
      </c>
      <c r="G153">
        <v>87.94</v>
      </c>
      <c r="H153" t="s">
        <v>450</v>
      </c>
      <c r="I153" t="s">
        <v>426</v>
      </c>
      <c r="J153">
        <v>60</v>
      </c>
      <c r="K153" t="s">
        <v>396</v>
      </c>
      <c r="L153" t="s">
        <v>731</v>
      </c>
      <c r="M153">
        <v>2</v>
      </c>
      <c r="N153">
        <v>3</v>
      </c>
      <c r="O153">
        <v>0</v>
      </c>
      <c r="P153">
        <v>3</v>
      </c>
      <c r="Q153" t="s">
        <v>421</v>
      </c>
      <c r="R153">
        <v>4</v>
      </c>
      <c r="S153">
        <v>6</v>
      </c>
      <c r="T153">
        <v>0</v>
      </c>
      <c r="U153">
        <v>6</v>
      </c>
      <c r="V153" t="s">
        <v>422</v>
      </c>
      <c r="W153" t="s">
        <v>442</v>
      </c>
      <c r="X153" t="s">
        <v>615</v>
      </c>
      <c r="Y153" t="s">
        <v>732</v>
      </c>
      <c r="Z153">
        <v>0.16250000000000001</v>
      </c>
      <c r="AA153" t="s">
        <v>733</v>
      </c>
      <c r="AB153">
        <v>59.84</v>
      </c>
      <c r="AC153" t="s">
        <v>579</v>
      </c>
      <c r="AD153" t="s">
        <v>272</v>
      </c>
      <c r="AE153" t="s">
        <v>421</v>
      </c>
      <c r="AF153">
        <v>0</v>
      </c>
      <c r="AG153" t="s">
        <v>397</v>
      </c>
      <c r="AH153" t="s">
        <v>272</v>
      </c>
      <c r="AI153" t="s">
        <v>398</v>
      </c>
      <c r="AJ153">
        <v>0</v>
      </c>
      <c r="AK153" t="s">
        <v>408</v>
      </c>
      <c r="AL153">
        <v>6</v>
      </c>
      <c r="AM153" t="s">
        <v>454</v>
      </c>
      <c r="AN153">
        <v>0.54666666666666663</v>
      </c>
      <c r="AO153" t="s">
        <v>449</v>
      </c>
    </row>
    <row r="154" spans="1:41" x14ac:dyDescent="0.35">
      <c r="A154" t="s">
        <v>185</v>
      </c>
      <c r="B154" t="s">
        <v>29</v>
      </c>
      <c r="C154">
        <v>2</v>
      </c>
      <c r="D154">
        <v>2</v>
      </c>
      <c r="E154">
        <v>47</v>
      </c>
      <c r="F154">
        <v>4</v>
      </c>
      <c r="G154">
        <v>53.3</v>
      </c>
      <c r="H154" t="s">
        <v>401</v>
      </c>
      <c r="I154" t="s">
        <v>426</v>
      </c>
      <c r="J154">
        <v>2.63</v>
      </c>
      <c r="K154" t="s">
        <v>396</v>
      </c>
      <c r="L154" t="s">
        <v>272</v>
      </c>
      <c r="M154">
        <v>3</v>
      </c>
      <c r="N154">
        <v>3</v>
      </c>
      <c r="O154">
        <v>2</v>
      </c>
      <c r="P154">
        <v>3</v>
      </c>
      <c r="Q154" t="s">
        <v>397</v>
      </c>
      <c r="R154">
        <v>6</v>
      </c>
      <c r="S154">
        <v>6</v>
      </c>
      <c r="T154">
        <v>4</v>
      </c>
      <c r="U154">
        <v>6</v>
      </c>
      <c r="V154" t="s">
        <v>398</v>
      </c>
      <c r="W154" t="s">
        <v>443</v>
      </c>
      <c r="X154" t="s">
        <v>272</v>
      </c>
      <c r="Y154" t="s">
        <v>734</v>
      </c>
      <c r="Z154">
        <v>0.05</v>
      </c>
      <c r="AA154" t="s">
        <v>735</v>
      </c>
      <c r="AB154">
        <v>17.04</v>
      </c>
      <c r="AC154" t="s">
        <v>572</v>
      </c>
      <c r="AD154" t="s">
        <v>272</v>
      </c>
      <c r="AE154" t="s">
        <v>397</v>
      </c>
      <c r="AF154">
        <v>0</v>
      </c>
      <c r="AG154" t="s">
        <v>397</v>
      </c>
      <c r="AH154" t="s">
        <v>272</v>
      </c>
      <c r="AI154" t="s">
        <v>408</v>
      </c>
      <c r="AJ154">
        <v>0</v>
      </c>
      <c r="AK154" t="s">
        <v>408</v>
      </c>
      <c r="AL154">
        <v>0</v>
      </c>
      <c r="AM154" t="s">
        <v>413</v>
      </c>
      <c r="AN154">
        <v>0.61333333333333329</v>
      </c>
      <c r="AO154" t="s">
        <v>449</v>
      </c>
    </row>
    <row r="155" spans="1:41" x14ac:dyDescent="0.35">
      <c r="A155" t="s">
        <v>189</v>
      </c>
      <c r="B155" t="s">
        <v>29</v>
      </c>
      <c r="C155">
        <v>1</v>
      </c>
      <c r="D155">
        <v>3</v>
      </c>
      <c r="E155">
        <v>11</v>
      </c>
      <c r="F155">
        <v>3</v>
      </c>
      <c r="G155">
        <v>17.2</v>
      </c>
      <c r="H155" t="s">
        <v>394</v>
      </c>
      <c r="I155" t="s">
        <v>416</v>
      </c>
      <c r="J155">
        <v>60</v>
      </c>
      <c r="K155" t="s">
        <v>396</v>
      </c>
      <c r="L155" t="s">
        <v>272</v>
      </c>
      <c r="M155">
        <v>0</v>
      </c>
      <c r="N155">
        <v>1</v>
      </c>
      <c r="O155">
        <v>0</v>
      </c>
      <c r="P155">
        <v>3</v>
      </c>
      <c r="Q155" t="s">
        <v>397</v>
      </c>
      <c r="R155">
        <v>0</v>
      </c>
      <c r="S155">
        <v>2</v>
      </c>
      <c r="T155">
        <v>0</v>
      </c>
      <c r="U155">
        <v>6</v>
      </c>
      <c r="V155" t="s">
        <v>398</v>
      </c>
      <c r="W155" t="s">
        <v>417</v>
      </c>
      <c r="X155" t="s">
        <v>272</v>
      </c>
      <c r="Y155" t="s">
        <v>674</v>
      </c>
      <c r="Z155">
        <v>3.7499999999999999E-2</v>
      </c>
      <c r="AA155" t="s">
        <v>736</v>
      </c>
      <c r="AB155">
        <v>12.02</v>
      </c>
      <c r="AC155" t="s">
        <v>572</v>
      </c>
      <c r="AD155" t="s">
        <v>272</v>
      </c>
      <c r="AE155" t="s">
        <v>407</v>
      </c>
      <c r="AF155">
        <v>0</v>
      </c>
      <c r="AG155" t="s">
        <v>397</v>
      </c>
      <c r="AH155" t="s">
        <v>272</v>
      </c>
      <c r="AI155" t="s">
        <v>397</v>
      </c>
      <c r="AJ155">
        <v>0</v>
      </c>
      <c r="AK155" t="s">
        <v>408</v>
      </c>
      <c r="AL155">
        <v>0</v>
      </c>
      <c r="AM155" t="s">
        <v>399</v>
      </c>
      <c r="AN155">
        <v>0.34666666666666668</v>
      </c>
      <c r="AO155" t="s">
        <v>400</v>
      </c>
    </row>
    <row r="156" spans="1:41" x14ac:dyDescent="0.35">
      <c r="A156" t="s">
        <v>189</v>
      </c>
      <c r="B156" t="s">
        <v>29</v>
      </c>
      <c r="C156">
        <v>2</v>
      </c>
      <c r="D156">
        <v>4</v>
      </c>
      <c r="E156">
        <v>30</v>
      </c>
      <c r="F156">
        <v>7</v>
      </c>
      <c r="G156">
        <v>73.899999999999991</v>
      </c>
      <c r="H156" t="s">
        <v>394</v>
      </c>
      <c r="I156" t="s">
        <v>402</v>
      </c>
      <c r="J156">
        <v>20</v>
      </c>
      <c r="K156" t="s">
        <v>396</v>
      </c>
      <c r="L156" t="s">
        <v>737</v>
      </c>
      <c r="M156">
        <v>0</v>
      </c>
      <c r="N156">
        <v>2</v>
      </c>
      <c r="O156">
        <v>2</v>
      </c>
      <c r="P156">
        <v>3</v>
      </c>
      <c r="Q156" t="s">
        <v>421</v>
      </c>
      <c r="R156">
        <v>0</v>
      </c>
      <c r="S156">
        <v>4</v>
      </c>
      <c r="T156">
        <v>4</v>
      </c>
      <c r="U156">
        <v>6</v>
      </c>
      <c r="V156" t="s">
        <v>422</v>
      </c>
      <c r="W156" t="s">
        <v>413</v>
      </c>
      <c r="X156" t="s">
        <v>738</v>
      </c>
      <c r="Y156" t="s">
        <v>463</v>
      </c>
      <c r="Z156">
        <v>8.7499999999999994E-2</v>
      </c>
      <c r="AA156" t="s">
        <v>739</v>
      </c>
      <c r="AB156">
        <v>19.38</v>
      </c>
      <c r="AC156" t="s">
        <v>572</v>
      </c>
      <c r="AD156" t="s">
        <v>272</v>
      </c>
      <c r="AE156" t="s">
        <v>407</v>
      </c>
      <c r="AF156">
        <v>0</v>
      </c>
      <c r="AG156" t="s">
        <v>397</v>
      </c>
      <c r="AH156" t="s">
        <v>272</v>
      </c>
      <c r="AI156" t="s">
        <v>397</v>
      </c>
      <c r="AJ156">
        <v>0</v>
      </c>
      <c r="AK156" t="s">
        <v>408</v>
      </c>
      <c r="AL156">
        <v>0</v>
      </c>
      <c r="AM156" t="s">
        <v>399</v>
      </c>
      <c r="AN156">
        <v>0.4</v>
      </c>
      <c r="AO156" t="s">
        <v>400</v>
      </c>
    </row>
    <row r="157" spans="1:41" x14ac:dyDescent="0.35">
      <c r="A157" t="s">
        <v>202</v>
      </c>
      <c r="B157" t="s">
        <v>29</v>
      </c>
      <c r="C157">
        <v>2</v>
      </c>
      <c r="D157">
        <v>4</v>
      </c>
      <c r="E157">
        <v>8</v>
      </c>
      <c r="F157">
        <v>6</v>
      </c>
      <c r="G157">
        <v>24.25</v>
      </c>
      <c r="H157" t="s">
        <v>401</v>
      </c>
      <c r="I157" t="s">
        <v>402</v>
      </c>
      <c r="J157">
        <v>0</v>
      </c>
      <c r="K157" t="s">
        <v>396</v>
      </c>
      <c r="L157" t="s">
        <v>272</v>
      </c>
      <c r="M157">
        <v>3</v>
      </c>
      <c r="N157">
        <v>2</v>
      </c>
      <c r="O157">
        <v>3</v>
      </c>
      <c r="P157">
        <v>3</v>
      </c>
      <c r="Q157" t="s">
        <v>397</v>
      </c>
      <c r="R157">
        <v>6</v>
      </c>
      <c r="S157">
        <v>4</v>
      </c>
      <c r="T157">
        <v>6</v>
      </c>
      <c r="U157">
        <v>6</v>
      </c>
      <c r="V157" t="s">
        <v>398</v>
      </c>
      <c r="W157" t="s">
        <v>443</v>
      </c>
      <c r="X157" t="s">
        <v>272</v>
      </c>
      <c r="Y157" t="s">
        <v>432</v>
      </c>
      <c r="Z157">
        <v>7.4999999999999997E-2</v>
      </c>
      <c r="AA157" t="s">
        <v>740</v>
      </c>
      <c r="AB157">
        <v>35.159999999999997</v>
      </c>
      <c r="AC157" t="s">
        <v>573</v>
      </c>
      <c r="AD157" t="s">
        <v>272</v>
      </c>
      <c r="AE157" t="s">
        <v>272</v>
      </c>
      <c r="AF157">
        <v>0</v>
      </c>
      <c r="AG157" t="s">
        <v>397</v>
      </c>
      <c r="AH157" t="s">
        <v>272</v>
      </c>
      <c r="AI157" t="s">
        <v>272</v>
      </c>
      <c r="AJ157">
        <v>0</v>
      </c>
      <c r="AK157" t="s">
        <v>408</v>
      </c>
      <c r="AL157">
        <v>3</v>
      </c>
      <c r="AM157" t="s">
        <v>399</v>
      </c>
      <c r="AN157">
        <v>0.53333333333333333</v>
      </c>
      <c r="AO157" t="s">
        <v>449</v>
      </c>
    </row>
    <row r="158" spans="1:41" x14ac:dyDescent="0.35">
      <c r="A158" t="s">
        <v>202</v>
      </c>
      <c r="B158" t="s">
        <v>31</v>
      </c>
      <c r="C158">
        <v>1</v>
      </c>
      <c r="D158">
        <v>4</v>
      </c>
      <c r="E158">
        <v>44</v>
      </c>
      <c r="F158">
        <v>14</v>
      </c>
      <c r="G158">
        <v>87.95</v>
      </c>
      <c r="H158" t="s">
        <v>401</v>
      </c>
      <c r="I158" t="s">
        <v>402</v>
      </c>
      <c r="J158">
        <v>30</v>
      </c>
      <c r="K158" t="s">
        <v>396</v>
      </c>
      <c r="L158" t="s">
        <v>420</v>
      </c>
      <c r="M158">
        <v>3</v>
      </c>
      <c r="N158">
        <v>2</v>
      </c>
      <c r="O158">
        <v>1</v>
      </c>
      <c r="P158">
        <v>3</v>
      </c>
      <c r="Q158" t="s">
        <v>421</v>
      </c>
      <c r="R158">
        <v>6</v>
      </c>
      <c r="S158">
        <v>4</v>
      </c>
      <c r="T158">
        <v>2</v>
      </c>
      <c r="U158">
        <v>6</v>
      </c>
      <c r="V158" t="s">
        <v>422</v>
      </c>
      <c r="W158" t="s">
        <v>403</v>
      </c>
      <c r="X158" t="s">
        <v>741</v>
      </c>
      <c r="Y158" t="s">
        <v>447</v>
      </c>
      <c r="Z158">
        <v>0.17499999999999999</v>
      </c>
      <c r="AA158" t="s">
        <v>742</v>
      </c>
      <c r="AB158">
        <v>21.21</v>
      </c>
      <c r="AC158" t="s">
        <v>573</v>
      </c>
      <c r="AD158" t="s">
        <v>272</v>
      </c>
      <c r="AE158" t="s">
        <v>421</v>
      </c>
      <c r="AF158">
        <v>0</v>
      </c>
      <c r="AG158" t="s">
        <v>397</v>
      </c>
      <c r="AH158" t="s">
        <v>272</v>
      </c>
      <c r="AI158" t="s">
        <v>398</v>
      </c>
      <c r="AJ158">
        <v>0</v>
      </c>
      <c r="AK158" t="s">
        <v>408</v>
      </c>
      <c r="AL158">
        <v>3</v>
      </c>
      <c r="AM158" t="s">
        <v>413</v>
      </c>
      <c r="AN158">
        <v>0.53333333333333333</v>
      </c>
      <c r="AO158" t="s">
        <v>449</v>
      </c>
    </row>
    <row r="159" spans="1:41" x14ac:dyDescent="0.35">
      <c r="A159" t="s">
        <v>202</v>
      </c>
      <c r="B159" t="s">
        <v>29</v>
      </c>
      <c r="C159">
        <v>1</v>
      </c>
      <c r="D159">
        <v>2</v>
      </c>
      <c r="E159">
        <v>19</v>
      </c>
      <c r="F159">
        <v>9</v>
      </c>
      <c r="G159">
        <v>10.94</v>
      </c>
      <c r="H159" t="s">
        <v>401</v>
      </c>
      <c r="I159" t="s">
        <v>426</v>
      </c>
      <c r="J159">
        <v>20</v>
      </c>
      <c r="K159" t="s">
        <v>396</v>
      </c>
      <c r="L159" t="s">
        <v>743</v>
      </c>
      <c r="M159">
        <v>3</v>
      </c>
      <c r="N159">
        <v>3</v>
      </c>
      <c r="O159">
        <v>2</v>
      </c>
      <c r="P159">
        <v>3</v>
      </c>
      <c r="Q159" t="s">
        <v>421</v>
      </c>
      <c r="R159">
        <v>6</v>
      </c>
      <c r="S159">
        <v>6</v>
      </c>
      <c r="T159">
        <v>4</v>
      </c>
      <c r="U159">
        <v>6</v>
      </c>
      <c r="V159" t="s">
        <v>422</v>
      </c>
      <c r="W159" t="s">
        <v>457</v>
      </c>
      <c r="X159" t="s">
        <v>272</v>
      </c>
      <c r="Y159" t="s">
        <v>428</v>
      </c>
      <c r="Z159">
        <v>0.1125</v>
      </c>
      <c r="AA159" t="s">
        <v>744</v>
      </c>
      <c r="AB159">
        <v>21.9</v>
      </c>
      <c r="AC159" t="s">
        <v>573</v>
      </c>
      <c r="AD159" t="s">
        <v>272</v>
      </c>
      <c r="AE159" t="s">
        <v>421</v>
      </c>
      <c r="AF159">
        <v>0</v>
      </c>
      <c r="AG159" t="s">
        <v>397</v>
      </c>
      <c r="AH159" t="s">
        <v>272</v>
      </c>
      <c r="AI159" t="s">
        <v>398</v>
      </c>
      <c r="AJ159">
        <v>0</v>
      </c>
      <c r="AK159" t="s">
        <v>408</v>
      </c>
      <c r="AL159">
        <v>3</v>
      </c>
      <c r="AM159" t="s">
        <v>413</v>
      </c>
      <c r="AN159">
        <v>0.58666666666666667</v>
      </c>
      <c r="AO159" t="s">
        <v>449</v>
      </c>
    </row>
    <row r="160" spans="1:41" x14ac:dyDescent="0.35">
      <c r="A160" t="s">
        <v>202</v>
      </c>
      <c r="B160" t="s">
        <v>29</v>
      </c>
      <c r="C160">
        <v>3</v>
      </c>
      <c r="D160">
        <v>2</v>
      </c>
      <c r="E160">
        <v>4</v>
      </c>
      <c r="F160">
        <v>3</v>
      </c>
      <c r="G160">
        <v>2.0099999999999998</v>
      </c>
      <c r="H160" t="s">
        <v>401</v>
      </c>
      <c r="I160" t="s">
        <v>402</v>
      </c>
      <c r="J160">
        <v>20</v>
      </c>
      <c r="K160" t="s">
        <v>396</v>
      </c>
      <c r="L160" t="s">
        <v>272</v>
      </c>
      <c r="M160">
        <v>3</v>
      </c>
      <c r="N160">
        <v>2</v>
      </c>
      <c r="O160">
        <v>2</v>
      </c>
      <c r="P160">
        <v>3</v>
      </c>
      <c r="Q160" t="s">
        <v>397</v>
      </c>
      <c r="R160">
        <v>6</v>
      </c>
      <c r="S160">
        <v>4</v>
      </c>
      <c r="T160">
        <v>4</v>
      </c>
      <c r="U160">
        <v>6</v>
      </c>
      <c r="V160" t="s">
        <v>398</v>
      </c>
      <c r="W160" t="s">
        <v>457</v>
      </c>
      <c r="X160" t="s">
        <v>272</v>
      </c>
      <c r="Y160" t="s">
        <v>432</v>
      </c>
      <c r="Z160">
        <v>3.7499999999999999E-2</v>
      </c>
      <c r="AA160" t="s">
        <v>745</v>
      </c>
      <c r="AB160">
        <v>31.61</v>
      </c>
      <c r="AC160" t="s">
        <v>573</v>
      </c>
      <c r="AD160" t="s">
        <v>272</v>
      </c>
      <c r="AE160" t="s">
        <v>272</v>
      </c>
      <c r="AF160">
        <v>0</v>
      </c>
      <c r="AG160" t="s">
        <v>397</v>
      </c>
      <c r="AH160" t="s">
        <v>272</v>
      </c>
      <c r="AI160" t="s">
        <v>272</v>
      </c>
      <c r="AJ160">
        <v>0</v>
      </c>
      <c r="AK160" t="s">
        <v>408</v>
      </c>
      <c r="AL160">
        <v>3</v>
      </c>
      <c r="AM160" t="s">
        <v>399</v>
      </c>
      <c r="AN160">
        <v>0.50666666666666671</v>
      </c>
      <c r="AO160" t="s">
        <v>449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363F7-1CB9-4D6F-A9C0-F0276B84A406}">
  <sheetPr codeName="Planilha8"/>
  <dimension ref="A1:AQ160"/>
  <sheetViews>
    <sheetView topLeftCell="Z1" workbookViewId="0">
      <selection activeCell="AP3" sqref="AP3"/>
    </sheetView>
  </sheetViews>
  <sheetFormatPr defaultRowHeight="14.5" x14ac:dyDescent="0.35"/>
  <cols>
    <col min="1" max="1" width="16.90625" bestFit="1" customWidth="1"/>
    <col min="2" max="2" width="14" bestFit="1" customWidth="1"/>
    <col min="3" max="3" width="19.54296875" bestFit="1" customWidth="1"/>
    <col min="4" max="4" width="24.90625" bestFit="1" customWidth="1"/>
    <col min="5" max="5" width="26.6328125" bestFit="1" customWidth="1"/>
    <col min="6" max="6" width="25.453125" bestFit="1" customWidth="1"/>
    <col min="7" max="7" width="18.54296875" bestFit="1" customWidth="1"/>
    <col min="8" max="8" width="28.453125" bestFit="1" customWidth="1"/>
    <col min="9" max="9" width="26.08984375" bestFit="1" customWidth="1"/>
    <col min="10" max="10" width="29" bestFit="1" customWidth="1"/>
    <col min="11" max="11" width="20.90625" bestFit="1" customWidth="1"/>
    <col min="12" max="12" width="30" bestFit="1" customWidth="1"/>
    <col min="13" max="13" width="9.54296875" bestFit="1" customWidth="1"/>
    <col min="14" max="14" width="10.08984375" bestFit="1" customWidth="1"/>
    <col min="15" max="15" width="12" bestFit="1" customWidth="1"/>
    <col min="16" max="16" width="10.08984375" bestFit="1" customWidth="1"/>
    <col min="17" max="17" width="12" bestFit="1" customWidth="1"/>
    <col min="18" max="18" width="14.36328125" bestFit="1" customWidth="1"/>
    <col min="19" max="19" width="14.90625" bestFit="1" customWidth="1"/>
    <col min="20" max="20" width="16.90625" bestFit="1" customWidth="1"/>
    <col min="21" max="21" width="14.90625" bestFit="1" customWidth="1"/>
    <col min="22" max="22" width="16.90625" bestFit="1" customWidth="1"/>
    <col min="23" max="23" width="14.36328125" bestFit="1" customWidth="1"/>
    <col min="24" max="24" width="16.36328125" bestFit="1" customWidth="1"/>
    <col min="25" max="25" width="18.54296875" bestFit="1" customWidth="1"/>
    <col min="26" max="26" width="17.08984375" bestFit="1" customWidth="1"/>
    <col min="27" max="27" width="16.36328125" bestFit="1" customWidth="1"/>
    <col min="28" max="28" width="19" bestFit="1" customWidth="1"/>
    <col min="29" max="29" width="17.6328125" bestFit="1" customWidth="1"/>
    <col min="30" max="30" width="10.453125" bestFit="1" customWidth="1"/>
    <col min="31" max="31" width="11.6328125" bestFit="1" customWidth="1"/>
    <col min="32" max="32" width="9.90625" bestFit="1" customWidth="1"/>
    <col min="33" max="33" width="10.453125" bestFit="1" customWidth="1"/>
    <col min="34" max="34" width="15.08984375" bestFit="1" customWidth="1"/>
    <col min="35" max="35" width="16.54296875" bestFit="1" customWidth="1"/>
    <col min="36" max="36" width="14.54296875" bestFit="1" customWidth="1"/>
    <col min="37" max="37" width="15.08984375" bestFit="1" customWidth="1"/>
    <col min="38" max="38" width="19" bestFit="1" customWidth="1"/>
    <col min="39" max="39" width="21.08984375" bestFit="1" customWidth="1"/>
    <col min="40" max="40" width="11.54296875" style="109" bestFit="1" customWidth="1"/>
    <col min="41" max="41" width="20.36328125" style="2" bestFit="1" customWidth="1"/>
    <col min="42" max="42" width="10.90625" style="1" bestFit="1" customWidth="1"/>
    <col min="43" max="43" width="11.90625" bestFit="1" customWidth="1"/>
  </cols>
  <sheetData>
    <row r="1" spans="1:43" x14ac:dyDescent="0.35">
      <c r="A1" t="s">
        <v>273</v>
      </c>
      <c r="B1" t="s">
        <v>204</v>
      </c>
      <c r="C1" t="s">
        <v>205</v>
      </c>
      <c r="D1" t="s">
        <v>238</v>
      </c>
      <c r="E1" t="s">
        <v>239</v>
      </c>
      <c r="F1" t="s">
        <v>240</v>
      </c>
      <c r="G1" t="s">
        <v>241</v>
      </c>
      <c r="H1" t="s">
        <v>378</v>
      </c>
      <c r="I1" t="s">
        <v>276</v>
      </c>
      <c r="J1" t="s">
        <v>379</v>
      </c>
      <c r="K1" t="s">
        <v>278</v>
      </c>
      <c r="L1" t="s">
        <v>380</v>
      </c>
      <c r="M1" t="s">
        <v>216</v>
      </c>
      <c r="N1" t="s">
        <v>218</v>
      </c>
      <c r="O1" t="s">
        <v>219</v>
      </c>
      <c r="P1" t="s">
        <v>220</v>
      </c>
      <c r="Q1" t="s">
        <v>221</v>
      </c>
      <c r="R1" t="s">
        <v>381</v>
      </c>
      <c r="S1" t="s">
        <v>382</v>
      </c>
      <c r="T1" t="s">
        <v>383</v>
      </c>
      <c r="U1" t="s">
        <v>384</v>
      </c>
      <c r="V1" t="s">
        <v>385</v>
      </c>
      <c r="W1" t="s">
        <v>222</v>
      </c>
      <c r="X1" t="s">
        <v>386</v>
      </c>
      <c r="Y1" t="s">
        <v>387</v>
      </c>
      <c r="Z1" t="s">
        <v>388</v>
      </c>
      <c r="AA1" t="s">
        <v>389</v>
      </c>
      <c r="AB1" t="s">
        <v>390</v>
      </c>
      <c r="AC1" t="s">
        <v>391</v>
      </c>
      <c r="AD1" t="s">
        <v>223</v>
      </c>
      <c r="AE1" t="s">
        <v>224</v>
      </c>
      <c r="AF1" t="s">
        <v>225</v>
      </c>
      <c r="AG1" t="s">
        <v>226</v>
      </c>
      <c r="AH1" t="s">
        <v>281</v>
      </c>
      <c r="AI1" t="s">
        <v>282</v>
      </c>
      <c r="AJ1" t="s">
        <v>283</v>
      </c>
      <c r="AK1" t="s">
        <v>284</v>
      </c>
      <c r="AL1" t="s">
        <v>285</v>
      </c>
      <c r="AM1" t="s">
        <v>286</v>
      </c>
      <c r="AN1" s="109" t="s">
        <v>392</v>
      </c>
      <c r="AO1" s="2" t="s">
        <v>393</v>
      </c>
      <c r="AP1" s="2" t="s">
        <v>42</v>
      </c>
      <c r="AQ1" s="2" t="s">
        <v>746</v>
      </c>
    </row>
    <row r="2" spans="1:43" x14ac:dyDescent="0.35">
      <c r="A2" t="s">
        <v>15</v>
      </c>
      <c r="B2" t="s">
        <v>29</v>
      </c>
      <c r="C2">
        <v>1</v>
      </c>
      <c r="D2">
        <v>4</v>
      </c>
      <c r="E2">
        <v>61</v>
      </c>
      <c r="F2">
        <v>14</v>
      </c>
      <c r="G2">
        <v>257.04999999999995</v>
      </c>
      <c r="H2" t="s">
        <v>411</v>
      </c>
      <c r="I2" t="s">
        <v>402</v>
      </c>
      <c r="J2">
        <v>20</v>
      </c>
      <c r="K2" t="s">
        <v>396</v>
      </c>
      <c r="L2" t="s">
        <v>580</v>
      </c>
      <c r="M2">
        <v>1</v>
      </c>
      <c r="N2">
        <v>2</v>
      </c>
      <c r="O2">
        <v>2</v>
      </c>
      <c r="P2">
        <v>3</v>
      </c>
      <c r="Q2" t="s">
        <v>421</v>
      </c>
      <c r="R2">
        <v>2</v>
      </c>
      <c r="S2">
        <v>4</v>
      </c>
      <c r="T2">
        <v>4</v>
      </c>
      <c r="U2">
        <v>6</v>
      </c>
      <c r="V2" t="s">
        <v>422</v>
      </c>
      <c r="W2" t="s">
        <v>442</v>
      </c>
      <c r="X2" t="s">
        <v>581</v>
      </c>
      <c r="Y2" t="s">
        <v>582</v>
      </c>
      <c r="Z2">
        <v>0.17499999999999999</v>
      </c>
      <c r="AA2" t="s">
        <v>583</v>
      </c>
      <c r="AB2">
        <v>48.6</v>
      </c>
      <c r="AC2" t="s">
        <v>579</v>
      </c>
      <c r="AD2" t="s">
        <v>407</v>
      </c>
      <c r="AE2" t="s">
        <v>397</v>
      </c>
      <c r="AF2">
        <v>0</v>
      </c>
      <c r="AG2" t="s">
        <v>397</v>
      </c>
      <c r="AH2" t="s">
        <v>397</v>
      </c>
      <c r="AI2" t="s">
        <v>408</v>
      </c>
      <c r="AJ2">
        <v>0</v>
      </c>
      <c r="AK2" t="s">
        <v>408</v>
      </c>
      <c r="AL2">
        <v>6</v>
      </c>
      <c r="AM2" t="s">
        <v>510</v>
      </c>
      <c r="AN2" s="109">
        <v>0.62666666666666671</v>
      </c>
      <c r="AO2" s="2" t="s">
        <v>449</v>
      </c>
      <c r="AP2" s="1" t="e" cm="1">
        <f t="array" ref="AP2">_xlfn._xlws.FILTER(#REF!,(#REF!=_4__Manutenção__4[[#This Row],[ID Propriedade]])*(#REF!=_4__Manutenção__4[[#This Row],[Intervenção]])*(#REF!=_4__Manutenção__4[[#This Row],[Nº da Intervenção]]))</f>
        <v>#REF!</v>
      </c>
      <c r="AQ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" spans="1:43" x14ac:dyDescent="0.35">
      <c r="A3" t="s">
        <v>60</v>
      </c>
      <c r="B3" t="s">
        <v>29</v>
      </c>
      <c r="C3">
        <v>3</v>
      </c>
      <c r="D3">
        <v>3</v>
      </c>
      <c r="E3">
        <v>0</v>
      </c>
      <c r="F3">
        <v>0</v>
      </c>
      <c r="G3">
        <v>0</v>
      </c>
      <c r="H3" t="s">
        <v>394</v>
      </c>
      <c r="I3" t="s">
        <v>395</v>
      </c>
      <c r="J3">
        <v>60</v>
      </c>
      <c r="K3" t="s">
        <v>396</v>
      </c>
      <c r="L3" t="s">
        <v>272</v>
      </c>
      <c r="M3">
        <v>0</v>
      </c>
      <c r="N3">
        <v>0</v>
      </c>
      <c r="O3">
        <v>0</v>
      </c>
      <c r="P3">
        <v>3</v>
      </c>
      <c r="Q3" t="s">
        <v>397</v>
      </c>
      <c r="R3">
        <v>0</v>
      </c>
      <c r="S3">
        <v>0</v>
      </c>
      <c r="T3">
        <v>0</v>
      </c>
      <c r="U3">
        <v>6</v>
      </c>
      <c r="V3" t="s">
        <v>398</v>
      </c>
      <c r="W3" t="s">
        <v>399</v>
      </c>
      <c r="X3" t="s">
        <v>272</v>
      </c>
      <c r="Y3" t="s">
        <v>272</v>
      </c>
      <c r="Z3">
        <v>0</v>
      </c>
      <c r="AA3" t="s">
        <v>272</v>
      </c>
      <c r="AC3" t="s">
        <v>292</v>
      </c>
      <c r="AD3" t="s">
        <v>272</v>
      </c>
      <c r="AE3" t="s">
        <v>272</v>
      </c>
      <c r="AF3">
        <v>0</v>
      </c>
      <c r="AG3" t="s">
        <v>272</v>
      </c>
      <c r="AH3" t="s">
        <v>272</v>
      </c>
      <c r="AI3" t="s">
        <v>272</v>
      </c>
      <c r="AJ3">
        <v>0</v>
      </c>
      <c r="AK3" t="s">
        <v>272</v>
      </c>
      <c r="AM3" t="s">
        <v>272</v>
      </c>
      <c r="AN3" s="109">
        <v>0.16</v>
      </c>
      <c r="AO3" s="2" t="s">
        <v>400</v>
      </c>
      <c r="AP3" s="1" t="e" cm="1">
        <f t="array" ref="AP3">_xlfn._xlws.FILTER(#REF!,(#REF!=_4__Manutenção__4[[#This Row],[ID Propriedade]])*(#REF!=_4__Manutenção__4[[#This Row],[Intervenção]])*(#REF!=_4__Manutenção__4[[#This Row],[Nº da Intervenção]]))</f>
        <v>#REF!</v>
      </c>
      <c r="AQ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" spans="1:43" x14ac:dyDescent="0.35">
      <c r="A4" t="s">
        <v>60</v>
      </c>
      <c r="B4" t="s">
        <v>29</v>
      </c>
      <c r="C4">
        <v>2</v>
      </c>
      <c r="D4">
        <v>3</v>
      </c>
      <c r="E4">
        <v>13</v>
      </c>
      <c r="F4">
        <v>7</v>
      </c>
      <c r="G4">
        <v>47.2</v>
      </c>
      <c r="H4" t="s">
        <v>401</v>
      </c>
      <c r="I4" t="s">
        <v>402</v>
      </c>
      <c r="J4">
        <v>60</v>
      </c>
      <c r="K4" t="s">
        <v>396</v>
      </c>
      <c r="L4" t="s">
        <v>272</v>
      </c>
      <c r="M4">
        <v>3</v>
      </c>
      <c r="N4">
        <v>2</v>
      </c>
      <c r="O4">
        <v>0</v>
      </c>
      <c r="P4">
        <v>3</v>
      </c>
      <c r="Q4" t="s">
        <v>397</v>
      </c>
      <c r="R4">
        <v>6</v>
      </c>
      <c r="S4">
        <v>4</v>
      </c>
      <c r="T4">
        <v>0</v>
      </c>
      <c r="U4">
        <v>6</v>
      </c>
      <c r="V4" t="s">
        <v>398</v>
      </c>
      <c r="W4" t="s">
        <v>403</v>
      </c>
      <c r="X4" t="s">
        <v>404</v>
      </c>
      <c r="Y4" t="s">
        <v>405</v>
      </c>
      <c r="Z4">
        <v>8.7499999999999994E-2</v>
      </c>
      <c r="AA4" t="s">
        <v>406</v>
      </c>
      <c r="AC4" t="s">
        <v>292</v>
      </c>
      <c r="AD4" t="s">
        <v>272</v>
      </c>
      <c r="AE4" t="s">
        <v>407</v>
      </c>
      <c r="AF4">
        <v>0</v>
      </c>
      <c r="AG4" t="s">
        <v>397</v>
      </c>
      <c r="AH4" t="s">
        <v>272</v>
      </c>
      <c r="AI4" t="s">
        <v>397</v>
      </c>
      <c r="AJ4">
        <v>0</v>
      </c>
      <c r="AK4" t="s">
        <v>408</v>
      </c>
      <c r="AM4" t="s">
        <v>399</v>
      </c>
      <c r="AN4" s="109">
        <v>0.45333333333333325</v>
      </c>
      <c r="AO4" s="2" t="s">
        <v>400</v>
      </c>
      <c r="AP4" s="1" t="e" cm="1">
        <f t="array" ref="AP4">_xlfn._xlws.FILTER(#REF!,(#REF!=_4__Manutenção__4[[#This Row],[ID Propriedade]])*(#REF!=_4__Manutenção__4[[#This Row],[Intervenção]])*(#REF!=_4__Manutenção__4[[#This Row],[Nº da Intervenção]]))</f>
        <v>#REF!</v>
      </c>
      <c r="AQ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" spans="1:43" x14ac:dyDescent="0.35">
      <c r="A5" t="s">
        <v>60</v>
      </c>
      <c r="B5" t="s">
        <v>29</v>
      </c>
      <c r="C5">
        <v>1</v>
      </c>
      <c r="D5">
        <v>2</v>
      </c>
      <c r="E5">
        <v>2</v>
      </c>
      <c r="F5">
        <v>1</v>
      </c>
      <c r="G5">
        <v>5.2</v>
      </c>
      <c r="H5" t="s">
        <v>394</v>
      </c>
      <c r="I5" t="s">
        <v>395</v>
      </c>
      <c r="J5">
        <v>60</v>
      </c>
      <c r="K5" t="s">
        <v>396</v>
      </c>
      <c r="L5" t="s">
        <v>272</v>
      </c>
      <c r="M5">
        <v>0</v>
      </c>
      <c r="N5">
        <v>0</v>
      </c>
      <c r="O5">
        <v>0</v>
      </c>
      <c r="P5">
        <v>3</v>
      </c>
      <c r="Q5" t="s">
        <v>397</v>
      </c>
      <c r="R5">
        <v>0</v>
      </c>
      <c r="S5">
        <v>0</v>
      </c>
      <c r="T5">
        <v>0</v>
      </c>
      <c r="U5">
        <v>6</v>
      </c>
      <c r="V5" t="s">
        <v>398</v>
      </c>
      <c r="W5" t="s">
        <v>399</v>
      </c>
      <c r="X5" t="s">
        <v>272</v>
      </c>
      <c r="Y5" t="s">
        <v>409</v>
      </c>
      <c r="Z5">
        <v>1.2500000000000001E-2</v>
      </c>
      <c r="AA5" t="s">
        <v>410</v>
      </c>
      <c r="AC5" t="s">
        <v>292</v>
      </c>
      <c r="AD5" t="s">
        <v>272</v>
      </c>
      <c r="AE5" t="s">
        <v>272</v>
      </c>
      <c r="AF5">
        <v>0</v>
      </c>
      <c r="AG5" t="s">
        <v>397</v>
      </c>
      <c r="AH5" t="s">
        <v>272</v>
      </c>
      <c r="AI5" t="s">
        <v>272</v>
      </c>
      <c r="AJ5">
        <v>0</v>
      </c>
      <c r="AK5" t="s">
        <v>408</v>
      </c>
      <c r="AM5" t="s">
        <v>408</v>
      </c>
      <c r="AN5" s="109">
        <v>0.28000000000000003</v>
      </c>
      <c r="AO5" s="2" t="s">
        <v>400</v>
      </c>
      <c r="AP5" s="1" t="e" cm="1">
        <f t="array" ref="AP5">_xlfn._xlws.FILTER(#REF!,(#REF!=_4__Manutenção__4[[#This Row],[ID Propriedade]])*(#REF!=_4__Manutenção__4[[#This Row],[Intervenção]])*(#REF!=_4__Manutenção__4[[#This Row],[Nº da Intervenção]]))</f>
        <v>#REF!</v>
      </c>
      <c r="AQ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" spans="1:43" x14ac:dyDescent="0.35">
      <c r="A6" t="s">
        <v>16</v>
      </c>
      <c r="B6" t="s">
        <v>29</v>
      </c>
      <c r="C6">
        <v>1</v>
      </c>
      <c r="D6">
        <v>7</v>
      </c>
      <c r="E6">
        <v>104</v>
      </c>
      <c r="F6">
        <v>21</v>
      </c>
      <c r="G6">
        <v>359.8</v>
      </c>
      <c r="H6" t="s">
        <v>401</v>
      </c>
      <c r="I6" t="s">
        <v>402</v>
      </c>
      <c r="J6">
        <v>20</v>
      </c>
      <c r="K6" t="s">
        <v>396</v>
      </c>
      <c r="L6" t="s">
        <v>584</v>
      </c>
      <c r="M6">
        <v>3</v>
      </c>
      <c r="N6">
        <v>2</v>
      </c>
      <c r="O6">
        <v>2</v>
      </c>
      <c r="P6">
        <v>3</v>
      </c>
      <c r="Q6" t="s">
        <v>421</v>
      </c>
      <c r="R6">
        <v>6</v>
      </c>
      <c r="S6">
        <v>4</v>
      </c>
      <c r="T6">
        <v>4</v>
      </c>
      <c r="U6">
        <v>6</v>
      </c>
      <c r="V6" t="s">
        <v>422</v>
      </c>
      <c r="W6" t="s">
        <v>438</v>
      </c>
      <c r="X6" t="s">
        <v>585</v>
      </c>
      <c r="Y6" t="s">
        <v>586</v>
      </c>
      <c r="Z6">
        <v>0.26250000000000001</v>
      </c>
      <c r="AA6" t="s">
        <v>587</v>
      </c>
      <c r="AB6">
        <v>28.15</v>
      </c>
      <c r="AC6" t="s">
        <v>573</v>
      </c>
      <c r="AD6" t="s">
        <v>407</v>
      </c>
      <c r="AE6" t="s">
        <v>397</v>
      </c>
      <c r="AF6">
        <v>1</v>
      </c>
      <c r="AG6" t="s">
        <v>397</v>
      </c>
      <c r="AH6" t="s">
        <v>397</v>
      </c>
      <c r="AI6" t="s">
        <v>408</v>
      </c>
      <c r="AJ6">
        <v>3</v>
      </c>
      <c r="AK6" t="s">
        <v>408</v>
      </c>
      <c r="AL6">
        <v>3</v>
      </c>
      <c r="AM6" t="s">
        <v>510</v>
      </c>
      <c r="AN6" s="109">
        <v>0.68</v>
      </c>
      <c r="AO6" s="2" t="s">
        <v>449</v>
      </c>
      <c r="AP6" s="1" t="e" cm="1">
        <f t="array" ref="AP6">_xlfn._xlws.FILTER(#REF!,(#REF!=_4__Manutenção__4[[#This Row],[ID Propriedade]])*(#REF!=_4__Manutenção__4[[#This Row],[Intervenção]])*(#REF!=_4__Manutenção__4[[#This Row],[Nº da Intervenção]]))</f>
        <v>#REF!</v>
      </c>
      <c r="AQ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" spans="1:43" x14ac:dyDescent="0.35">
      <c r="A7" t="s">
        <v>17</v>
      </c>
      <c r="B7" t="s">
        <v>31</v>
      </c>
      <c r="C7">
        <v>1</v>
      </c>
      <c r="D7">
        <v>3</v>
      </c>
      <c r="E7">
        <v>0</v>
      </c>
      <c r="F7">
        <v>0</v>
      </c>
      <c r="G7">
        <v>0</v>
      </c>
      <c r="H7" t="s">
        <v>411</v>
      </c>
      <c r="I7" t="s">
        <v>402</v>
      </c>
      <c r="J7">
        <v>20</v>
      </c>
      <c r="K7" t="s">
        <v>412</v>
      </c>
      <c r="L7" t="s">
        <v>272</v>
      </c>
      <c r="M7">
        <v>1</v>
      </c>
      <c r="N7">
        <v>2</v>
      </c>
      <c r="O7">
        <v>2</v>
      </c>
      <c r="P7">
        <v>1</v>
      </c>
      <c r="Q7" t="s">
        <v>397</v>
      </c>
      <c r="R7">
        <v>2</v>
      </c>
      <c r="S7">
        <v>4</v>
      </c>
      <c r="T7">
        <v>4</v>
      </c>
      <c r="U7">
        <v>2</v>
      </c>
      <c r="V7" t="s">
        <v>398</v>
      </c>
      <c r="W7" t="s">
        <v>413</v>
      </c>
      <c r="X7" t="s">
        <v>272</v>
      </c>
      <c r="Y7" t="s">
        <v>272</v>
      </c>
      <c r="Z7">
        <v>0</v>
      </c>
      <c r="AA7" t="s">
        <v>272</v>
      </c>
      <c r="AC7" t="s">
        <v>292</v>
      </c>
      <c r="AD7" t="s">
        <v>272</v>
      </c>
      <c r="AE7" t="s">
        <v>272</v>
      </c>
      <c r="AF7">
        <v>0</v>
      </c>
      <c r="AG7" t="s">
        <v>272</v>
      </c>
      <c r="AH7" t="s">
        <v>272</v>
      </c>
      <c r="AI7" t="s">
        <v>272</v>
      </c>
      <c r="AJ7">
        <v>0</v>
      </c>
      <c r="AK7" t="s">
        <v>272</v>
      </c>
      <c r="AM7" t="s">
        <v>272</v>
      </c>
      <c r="AN7" s="109">
        <v>0.24</v>
      </c>
      <c r="AO7" s="2" t="s">
        <v>400</v>
      </c>
      <c r="AP7" s="1" t="e" cm="1">
        <f t="array" ref="AP7">_xlfn._xlws.FILTER(#REF!,(#REF!=_4__Manutenção__4[[#This Row],[ID Propriedade]])*(#REF!=_4__Manutenção__4[[#This Row],[Intervenção]])*(#REF!=_4__Manutenção__4[[#This Row],[Nº da Intervenção]]))</f>
        <v>#REF!</v>
      </c>
      <c r="AQ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" spans="1:43" x14ac:dyDescent="0.35">
      <c r="A8" t="s">
        <v>17</v>
      </c>
      <c r="B8" t="s">
        <v>29</v>
      </c>
      <c r="C8">
        <v>1</v>
      </c>
      <c r="D8">
        <v>3</v>
      </c>
      <c r="E8">
        <v>7</v>
      </c>
      <c r="F8">
        <v>3</v>
      </c>
      <c r="G8">
        <v>27.54</v>
      </c>
      <c r="H8" t="s">
        <v>411</v>
      </c>
      <c r="I8" t="s">
        <v>395</v>
      </c>
      <c r="J8">
        <v>49</v>
      </c>
      <c r="K8" t="s">
        <v>569</v>
      </c>
      <c r="L8" t="s">
        <v>272</v>
      </c>
      <c r="M8">
        <v>1</v>
      </c>
      <c r="N8">
        <v>0</v>
      </c>
      <c r="O8">
        <v>1</v>
      </c>
      <c r="P8">
        <v>0</v>
      </c>
      <c r="Q8" t="s">
        <v>397</v>
      </c>
      <c r="R8">
        <v>2</v>
      </c>
      <c r="S8">
        <v>0</v>
      </c>
      <c r="T8">
        <v>2</v>
      </c>
      <c r="U8">
        <v>0</v>
      </c>
      <c r="V8" t="s">
        <v>398</v>
      </c>
      <c r="W8" t="s">
        <v>423</v>
      </c>
      <c r="X8" t="s">
        <v>570</v>
      </c>
      <c r="Y8" t="s">
        <v>514</v>
      </c>
      <c r="Z8">
        <v>3.7499999999999999E-2</v>
      </c>
      <c r="AA8" t="s">
        <v>571</v>
      </c>
      <c r="AB8">
        <v>19.8</v>
      </c>
      <c r="AC8" t="s">
        <v>572</v>
      </c>
      <c r="AD8" t="s">
        <v>407</v>
      </c>
      <c r="AE8" t="s">
        <v>272</v>
      </c>
      <c r="AF8">
        <v>0</v>
      </c>
      <c r="AG8" t="s">
        <v>397</v>
      </c>
      <c r="AH8" t="s">
        <v>397</v>
      </c>
      <c r="AI8" t="s">
        <v>272</v>
      </c>
      <c r="AJ8">
        <v>0</v>
      </c>
      <c r="AK8" t="s">
        <v>408</v>
      </c>
      <c r="AL8">
        <v>0</v>
      </c>
      <c r="AM8" t="s">
        <v>399</v>
      </c>
      <c r="AN8" s="109">
        <v>0.29333333333333333</v>
      </c>
      <c r="AO8" s="2" t="s">
        <v>400</v>
      </c>
      <c r="AP8" s="1" t="e" cm="1">
        <f t="array" ref="AP8">_xlfn._xlws.FILTER(#REF!,(#REF!=_4__Manutenção__4[[#This Row],[ID Propriedade]])*(#REF!=_4__Manutenção__4[[#This Row],[Intervenção]])*(#REF!=_4__Manutenção__4[[#This Row],[Nº da Intervenção]]))</f>
        <v>#REF!</v>
      </c>
      <c r="AQ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" spans="1:43" x14ac:dyDescent="0.35">
      <c r="A9" t="s">
        <v>17</v>
      </c>
      <c r="B9" t="s">
        <v>29</v>
      </c>
      <c r="C9">
        <v>2</v>
      </c>
      <c r="D9">
        <v>4</v>
      </c>
      <c r="E9">
        <v>0</v>
      </c>
      <c r="F9">
        <v>0</v>
      </c>
      <c r="G9">
        <v>0</v>
      </c>
      <c r="H9" t="s">
        <v>411</v>
      </c>
      <c r="I9" t="s">
        <v>416</v>
      </c>
      <c r="J9">
        <v>50</v>
      </c>
      <c r="K9" t="s">
        <v>569</v>
      </c>
      <c r="L9" t="s">
        <v>272</v>
      </c>
      <c r="M9">
        <v>1</v>
      </c>
      <c r="N9">
        <v>1</v>
      </c>
      <c r="O9">
        <v>0</v>
      </c>
      <c r="P9">
        <v>0</v>
      </c>
      <c r="Q9" t="s">
        <v>397</v>
      </c>
      <c r="R9">
        <v>2</v>
      </c>
      <c r="S9">
        <v>2</v>
      </c>
      <c r="T9">
        <v>0</v>
      </c>
      <c r="U9">
        <v>0</v>
      </c>
      <c r="V9" t="s">
        <v>398</v>
      </c>
      <c r="W9" t="s">
        <v>423</v>
      </c>
      <c r="X9" t="s">
        <v>272</v>
      </c>
      <c r="Y9" t="s">
        <v>272</v>
      </c>
      <c r="Z9">
        <v>0</v>
      </c>
      <c r="AA9" t="s">
        <v>272</v>
      </c>
      <c r="AB9">
        <v>25.47</v>
      </c>
      <c r="AC9" t="s">
        <v>573</v>
      </c>
      <c r="AD9" t="s">
        <v>272</v>
      </c>
      <c r="AE9" t="s">
        <v>272</v>
      </c>
      <c r="AF9">
        <v>0</v>
      </c>
      <c r="AG9" t="s">
        <v>272</v>
      </c>
      <c r="AH9" t="s">
        <v>272</v>
      </c>
      <c r="AI9" t="s">
        <v>272</v>
      </c>
      <c r="AJ9">
        <v>0</v>
      </c>
      <c r="AK9" t="s">
        <v>272</v>
      </c>
      <c r="AL9">
        <v>3</v>
      </c>
      <c r="AM9" t="s">
        <v>397</v>
      </c>
      <c r="AN9" s="109">
        <v>0.17333333333333334</v>
      </c>
      <c r="AO9" s="2" t="s">
        <v>400</v>
      </c>
      <c r="AP9" s="1" t="e" cm="1">
        <f t="array" ref="AP9">_xlfn._xlws.FILTER(#REF!,(#REF!=_4__Manutenção__4[[#This Row],[ID Propriedade]])*(#REF!=_4__Manutenção__4[[#This Row],[Intervenção]])*(#REF!=_4__Manutenção__4[[#This Row],[Nº da Intervenção]]))</f>
        <v>#REF!</v>
      </c>
      <c r="AQ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" spans="1:43" x14ac:dyDescent="0.35">
      <c r="A10" t="s">
        <v>71</v>
      </c>
      <c r="B10" t="s">
        <v>29</v>
      </c>
      <c r="C10">
        <v>1</v>
      </c>
      <c r="D10">
        <v>2</v>
      </c>
      <c r="E10">
        <v>62</v>
      </c>
      <c r="F10">
        <v>6</v>
      </c>
      <c r="G10">
        <v>112.14000000000003</v>
      </c>
      <c r="H10" t="s">
        <v>394</v>
      </c>
      <c r="I10" t="s">
        <v>395</v>
      </c>
      <c r="J10">
        <v>51</v>
      </c>
      <c r="K10" t="s">
        <v>396</v>
      </c>
      <c r="L10" t="s">
        <v>272</v>
      </c>
      <c r="M10">
        <v>0</v>
      </c>
      <c r="N10">
        <v>0</v>
      </c>
      <c r="O10">
        <v>0</v>
      </c>
      <c r="P10">
        <v>3</v>
      </c>
      <c r="Q10" t="s">
        <v>397</v>
      </c>
      <c r="R10">
        <v>0</v>
      </c>
      <c r="S10">
        <v>0</v>
      </c>
      <c r="T10">
        <v>0</v>
      </c>
      <c r="U10">
        <v>6</v>
      </c>
      <c r="V10" t="s">
        <v>398</v>
      </c>
      <c r="W10" t="s">
        <v>399</v>
      </c>
      <c r="X10" t="s">
        <v>588</v>
      </c>
      <c r="Y10" t="s">
        <v>589</v>
      </c>
      <c r="Z10">
        <v>7.4999999999999997E-2</v>
      </c>
      <c r="AA10" t="s">
        <v>590</v>
      </c>
      <c r="AB10">
        <v>32.35</v>
      </c>
      <c r="AC10" t="s">
        <v>573</v>
      </c>
      <c r="AD10" t="s">
        <v>272</v>
      </c>
      <c r="AE10" t="s">
        <v>397</v>
      </c>
      <c r="AF10">
        <v>0</v>
      </c>
      <c r="AG10" t="s">
        <v>397</v>
      </c>
      <c r="AH10" t="s">
        <v>272</v>
      </c>
      <c r="AI10" t="s">
        <v>408</v>
      </c>
      <c r="AJ10">
        <v>0</v>
      </c>
      <c r="AK10" t="s">
        <v>408</v>
      </c>
      <c r="AL10">
        <v>3</v>
      </c>
      <c r="AM10" t="s">
        <v>454</v>
      </c>
      <c r="AN10" s="109">
        <v>0.44</v>
      </c>
      <c r="AO10" s="2" t="s">
        <v>400</v>
      </c>
      <c r="AP10" s="1" t="e" cm="1">
        <f t="array" ref="AP10">_xlfn._xlws.FILTER(#REF!,(#REF!=_4__Manutenção__4[[#This Row],[ID Propriedade]])*(#REF!=_4__Manutenção__4[[#This Row],[Intervenção]])*(#REF!=_4__Manutenção__4[[#This Row],[Nº da Intervenção]]))</f>
        <v>#REF!</v>
      </c>
      <c r="AQ1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" spans="1:43" x14ac:dyDescent="0.35">
      <c r="A11" t="s">
        <v>71</v>
      </c>
      <c r="B11" t="s">
        <v>31</v>
      </c>
      <c r="C11">
        <v>1</v>
      </c>
      <c r="D11">
        <v>2</v>
      </c>
      <c r="E11">
        <v>14</v>
      </c>
      <c r="F11">
        <v>5</v>
      </c>
      <c r="G11">
        <v>31.600000000000005</v>
      </c>
      <c r="H11" t="s">
        <v>394</v>
      </c>
      <c r="I11" t="s">
        <v>395</v>
      </c>
      <c r="J11">
        <v>0.25</v>
      </c>
      <c r="K11" t="s">
        <v>396</v>
      </c>
      <c r="L11" t="s">
        <v>272</v>
      </c>
      <c r="M11">
        <v>0</v>
      </c>
      <c r="N11">
        <v>0</v>
      </c>
      <c r="O11">
        <v>2</v>
      </c>
      <c r="P11">
        <v>3</v>
      </c>
      <c r="Q11" t="s">
        <v>397</v>
      </c>
      <c r="R11">
        <v>0</v>
      </c>
      <c r="S11">
        <v>0</v>
      </c>
      <c r="T11">
        <v>4</v>
      </c>
      <c r="U11">
        <v>6</v>
      </c>
      <c r="V11" t="s">
        <v>398</v>
      </c>
      <c r="W11" t="s">
        <v>414</v>
      </c>
      <c r="X11" t="s">
        <v>591</v>
      </c>
      <c r="Y11" t="s">
        <v>495</v>
      </c>
      <c r="Z11">
        <v>6.25E-2</v>
      </c>
      <c r="AA11" t="s">
        <v>592</v>
      </c>
      <c r="AB11">
        <v>29.24</v>
      </c>
      <c r="AC11" t="s">
        <v>573</v>
      </c>
      <c r="AD11" t="s">
        <v>272</v>
      </c>
      <c r="AE11" t="s">
        <v>407</v>
      </c>
      <c r="AF11">
        <v>0</v>
      </c>
      <c r="AG11" t="s">
        <v>397</v>
      </c>
      <c r="AH11" t="s">
        <v>272</v>
      </c>
      <c r="AI11" t="s">
        <v>397</v>
      </c>
      <c r="AJ11">
        <v>0</v>
      </c>
      <c r="AK11" t="s">
        <v>408</v>
      </c>
      <c r="AL11">
        <v>3</v>
      </c>
      <c r="AM11" t="s">
        <v>430</v>
      </c>
      <c r="AN11" s="109">
        <v>0.41333333333333339</v>
      </c>
      <c r="AO11" s="2" t="s">
        <v>400</v>
      </c>
      <c r="AP11" s="1" t="e" cm="1">
        <f t="array" ref="AP11">_xlfn._xlws.FILTER(#REF!,(#REF!=_4__Manutenção__4[[#This Row],[ID Propriedade]])*(#REF!=_4__Manutenção__4[[#This Row],[Intervenção]])*(#REF!=_4__Manutenção__4[[#This Row],[Nº da Intervenção]]))</f>
        <v>#REF!</v>
      </c>
      <c r="AQ1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" spans="1:43" x14ac:dyDescent="0.35">
      <c r="A12" t="s">
        <v>18</v>
      </c>
      <c r="B12" t="s">
        <v>29</v>
      </c>
      <c r="C12">
        <v>3</v>
      </c>
      <c r="D12">
        <v>2</v>
      </c>
      <c r="E12">
        <v>11</v>
      </c>
      <c r="F12">
        <v>3</v>
      </c>
      <c r="G12">
        <v>25.6</v>
      </c>
      <c r="H12" t="s">
        <v>450</v>
      </c>
      <c r="I12" t="s">
        <v>426</v>
      </c>
      <c r="J12">
        <v>29</v>
      </c>
      <c r="K12" t="s">
        <v>569</v>
      </c>
      <c r="L12" t="s">
        <v>272</v>
      </c>
      <c r="M12">
        <v>2</v>
      </c>
      <c r="N12">
        <v>3</v>
      </c>
      <c r="O12">
        <v>1</v>
      </c>
      <c r="P12">
        <v>0</v>
      </c>
      <c r="Q12" t="s">
        <v>397</v>
      </c>
      <c r="R12">
        <v>4</v>
      </c>
      <c r="S12">
        <v>6</v>
      </c>
      <c r="T12">
        <v>2</v>
      </c>
      <c r="U12">
        <v>0</v>
      </c>
      <c r="V12" t="s">
        <v>398</v>
      </c>
      <c r="W12" t="s">
        <v>413</v>
      </c>
      <c r="X12" t="s">
        <v>574</v>
      </c>
      <c r="Y12" t="s">
        <v>538</v>
      </c>
      <c r="Z12">
        <v>3.7499999999999999E-2</v>
      </c>
      <c r="AA12" t="s">
        <v>575</v>
      </c>
      <c r="AB12">
        <v>26.2</v>
      </c>
      <c r="AC12" t="s">
        <v>573</v>
      </c>
      <c r="AD12" t="s">
        <v>272</v>
      </c>
      <c r="AE12" t="s">
        <v>407</v>
      </c>
      <c r="AF12">
        <v>0</v>
      </c>
      <c r="AG12" t="s">
        <v>397</v>
      </c>
      <c r="AH12" t="s">
        <v>272</v>
      </c>
      <c r="AI12" t="s">
        <v>397</v>
      </c>
      <c r="AJ12">
        <v>0</v>
      </c>
      <c r="AK12" t="s">
        <v>408</v>
      </c>
      <c r="AL12">
        <v>3</v>
      </c>
      <c r="AM12" t="s">
        <v>430</v>
      </c>
      <c r="AN12" s="109">
        <v>0.44</v>
      </c>
      <c r="AO12" s="2" t="s">
        <v>400</v>
      </c>
      <c r="AP12" s="1" t="e" cm="1">
        <f t="array" ref="AP12">_xlfn._xlws.FILTER(#REF!,(#REF!=_4__Manutenção__4[[#This Row],[ID Propriedade]])*(#REF!=_4__Manutenção__4[[#This Row],[Intervenção]])*(#REF!=_4__Manutenção__4[[#This Row],[Nº da Intervenção]]))</f>
        <v>#REF!</v>
      </c>
      <c r="AQ1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" spans="1:43" x14ac:dyDescent="0.35">
      <c r="A13" t="s">
        <v>18</v>
      </c>
      <c r="B13" t="s">
        <v>29</v>
      </c>
      <c r="C13">
        <v>2</v>
      </c>
      <c r="D13">
        <v>3</v>
      </c>
      <c r="E13">
        <v>0</v>
      </c>
      <c r="F13">
        <v>0</v>
      </c>
      <c r="G13">
        <v>0</v>
      </c>
      <c r="H13" t="s">
        <v>450</v>
      </c>
      <c r="I13" t="s">
        <v>402</v>
      </c>
      <c r="J13">
        <v>50</v>
      </c>
      <c r="K13" t="s">
        <v>396</v>
      </c>
      <c r="L13" t="s">
        <v>272</v>
      </c>
      <c r="M13">
        <v>2</v>
      </c>
      <c r="N13">
        <v>2</v>
      </c>
      <c r="O13">
        <v>0</v>
      </c>
      <c r="P13">
        <v>3</v>
      </c>
      <c r="Q13" t="s">
        <v>397</v>
      </c>
      <c r="R13">
        <v>4</v>
      </c>
      <c r="S13">
        <v>4</v>
      </c>
      <c r="T13">
        <v>0</v>
      </c>
      <c r="U13">
        <v>6</v>
      </c>
      <c r="V13" t="s">
        <v>398</v>
      </c>
      <c r="W13" t="s">
        <v>442</v>
      </c>
      <c r="X13" t="s">
        <v>272</v>
      </c>
      <c r="Y13" t="s">
        <v>272</v>
      </c>
      <c r="Z13">
        <v>0</v>
      </c>
      <c r="AA13" t="s">
        <v>272</v>
      </c>
      <c r="AB13">
        <v>30.35</v>
      </c>
      <c r="AC13" t="s">
        <v>573</v>
      </c>
      <c r="AD13" t="s">
        <v>272</v>
      </c>
      <c r="AE13" t="s">
        <v>272</v>
      </c>
      <c r="AF13">
        <v>0</v>
      </c>
      <c r="AG13" t="s">
        <v>272</v>
      </c>
      <c r="AH13" t="s">
        <v>272</v>
      </c>
      <c r="AI13" t="s">
        <v>272</v>
      </c>
      <c r="AJ13">
        <v>0</v>
      </c>
      <c r="AK13" t="s">
        <v>272</v>
      </c>
      <c r="AL13">
        <v>3</v>
      </c>
      <c r="AM13" t="s">
        <v>397</v>
      </c>
      <c r="AN13" s="109">
        <v>0.30666666666666664</v>
      </c>
      <c r="AO13" s="2" t="s">
        <v>400</v>
      </c>
      <c r="AP13" s="1" t="e" cm="1">
        <f t="array" ref="AP13">_xlfn._xlws.FILTER(#REF!,(#REF!=_4__Manutenção__4[[#This Row],[ID Propriedade]])*(#REF!=_4__Manutenção__4[[#This Row],[Intervenção]])*(#REF!=_4__Manutenção__4[[#This Row],[Nº da Intervenção]]))</f>
        <v>#REF!</v>
      </c>
      <c r="AQ1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" spans="1:43" x14ac:dyDescent="0.35">
      <c r="A14" t="s">
        <v>18</v>
      </c>
      <c r="B14" t="s">
        <v>29</v>
      </c>
      <c r="C14">
        <v>1</v>
      </c>
      <c r="D14">
        <v>3</v>
      </c>
      <c r="E14">
        <v>6</v>
      </c>
      <c r="F14">
        <v>3</v>
      </c>
      <c r="G14">
        <v>14.4</v>
      </c>
      <c r="H14" t="s">
        <v>411</v>
      </c>
      <c r="I14" t="s">
        <v>402</v>
      </c>
      <c r="J14">
        <v>20</v>
      </c>
      <c r="K14" t="s">
        <v>396</v>
      </c>
      <c r="L14" t="s">
        <v>272</v>
      </c>
      <c r="M14">
        <v>1</v>
      </c>
      <c r="N14">
        <v>2</v>
      </c>
      <c r="O14">
        <v>2</v>
      </c>
      <c r="P14">
        <v>3</v>
      </c>
      <c r="Q14" t="s">
        <v>397</v>
      </c>
      <c r="R14">
        <v>2</v>
      </c>
      <c r="S14">
        <v>4</v>
      </c>
      <c r="T14">
        <v>4</v>
      </c>
      <c r="U14">
        <v>6</v>
      </c>
      <c r="V14" t="s">
        <v>398</v>
      </c>
      <c r="W14" t="s">
        <v>403</v>
      </c>
      <c r="X14" t="s">
        <v>458</v>
      </c>
      <c r="Y14" t="s">
        <v>432</v>
      </c>
      <c r="Z14">
        <v>3.7499999999999999E-2</v>
      </c>
      <c r="AA14" t="s">
        <v>593</v>
      </c>
      <c r="AB14">
        <v>35.49</v>
      </c>
      <c r="AC14" t="s">
        <v>573</v>
      </c>
      <c r="AD14" t="s">
        <v>272</v>
      </c>
      <c r="AE14" t="s">
        <v>272</v>
      </c>
      <c r="AF14">
        <v>0</v>
      </c>
      <c r="AG14" t="s">
        <v>397</v>
      </c>
      <c r="AH14" t="s">
        <v>272</v>
      </c>
      <c r="AI14" t="s">
        <v>272</v>
      </c>
      <c r="AJ14">
        <v>0</v>
      </c>
      <c r="AK14" t="s">
        <v>408</v>
      </c>
      <c r="AL14">
        <v>3</v>
      </c>
      <c r="AM14" t="s">
        <v>399</v>
      </c>
      <c r="AN14" s="109">
        <v>0.45333333333333325</v>
      </c>
      <c r="AO14" s="2" t="s">
        <v>400</v>
      </c>
      <c r="AP14" s="1" t="e" cm="1">
        <f t="array" ref="AP14">_xlfn._xlws.FILTER(#REF!,(#REF!=_4__Manutenção__4[[#This Row],[ID Propriedade]])*(#REF!=_4__Manutenção__4[[#This Row],[Intervenção]])*(#REF!=_4__Manutenção__4[[#This Row],[Nº da Intervenção]]))</f>
        <v>#REF!</v>
      </c>
      <c r="AQ1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" spans="1:43" x14ac:dyDescent="0.35">
      <c r="A15" t="s">
        <v>78</v>
      </c>
      <c r="B15" t="s">
        <v>29</v>
      </c>
      <c r="C15">
        <v>1</v>
      </c>
      <c r="D15">
        <v>5</v>
      </c>
      <c r="E15">
        <v>10</v>
      </c>
      <c r="F15">
        <v>3</v>
      </c>
      <c r="G15">
        <v>14.03</v>
      </c>
      <c r="H15" t="s">
        <v>411</v>
      </c>
      <c r="I15" t="s">
        <v>402</v>
      </c>
      <c r="J15">
        <v>0</v>
      </c>
      <c r="K15" t="s">
        <v>576</v>
      </c>
      <c r="L15" t="s">
        <v>493</v>
      </c>
      <c r="M15">
        <v>1</v>
      </c>
      <c r="N15">
        <v>2</v>
      </c>
      <c r="O15">
        <v>3</v>
      </c>
      <c r="P15">
        <v>2</v>
      </c>
      <c r="Q15" t="s">
        <v>421</v>
      </c>
      <c r="R15">
        <v>2</v>
      </c>
      <c r="S15">
        <v>4</v>
      </c>
      <c r="T15">
        <v>6</v>
      </c>
      <c r="U15">
        <v>4</v>
      </c>
      <c r="V15" t="s">
        <v>422</v>
      </c>
      <c r="W15" t="s">
        <v>442</v>
      </c>
      <c r="X15" t="s">
        <v>577</v>
      </c>
      <c r="Y15" t="s">
        <v>432</v>
      </c>
      <c r="Z15">
        <v>3.7499999999999999E-2</v>
      </c>
      <c r="AA15" t="s">
        <v>578</v>
      </c>
      <c r="AB15">
        <v>45.05</v>
      </c>
      <c r="AC15" t="s">
        <v>579</v>
      </c>
      <c r="AD15" t="s">
        <v>272</v>
      </c>
      <c r="AE15" t="s">
        <v>272</v>
      </c>
      <c r="AF15">
        <v>0</v>
      </c>
      <c r="AG15" t="s">
        <v>397</v>
      </c>
      <c r="AH15" t="s">
        <v>272</v>
      </c>
      <c r="AI15" t="s">
        <v>272</v>
      </c>
      <c r="AJ15">
        <v>0</v>
      </c>
      <c r="AK15" t="s">
        <v>408</v>
      </c>
      <c r="AL15">
        <v>6</v>
      </c>
      <c r="AM15" t="s">
        <v>430</v>
      </c>
      <c r="AN15" s="109">
        <v>0.46666666666666662</v>
      </c>
      <c r="AO15" s="2" t="s">
        <v>400</v>
      </c>
      <c r="AP15" s="1" t="e" cm="1">
        <f t="array" ref="AP15">_xlfn._xlws.FILTER(#REF!,(#REF!=_4__Manutenção__4[[#This Row],[ID Propriedade]])*(#REF!=_4__Manutenção__4[[#This Row],[Intervenção]])*(#REF!=_4__Manutenção__4[[#This Row],[Nº da Intervenção]]))</f>
        <v>#REF!</v>
      </c>
      <c r="AQ1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6" spans="1:43" x14ac:dyDescent="0.35">
      <c r="A16" t="s">
        <v>78</v>
      </c>
      <c r="B16" t="s">
        <v>31</v>
      </c>
      <c r="C16">
        <v>1</v>
      </c>
      <c r="D16">
        <v>4</v>
      </c>
      <c r="E16">
        <v>4</v>
      </c>
      <c r="F16">
        <v>3</v>
      </c>
      <c r="G16">
        <v>11.899999999999999</v>
      </c>
      <c r="H16" t="s">
        <v>450</v>
      </c>
      <c r="I16" t="s">
        <v>402</v>
      </c>
      <c r="J16">
        <v>0</v>
      </c>
      <c r="K16" t="s">
        <v>396</v>
      </c>
      <c r="L16" t="s">
        <v>444</v>
      </c>
      <c r="M16">
        <v>2</v>
      </c>
      <c r="N16">
        <v>2</v>
      </c>
      <c r="O16">
        <v>3</v>
      </c>
      <c r="P16">
        <v>3</v>
      </c>
      <c r="Q16" t="s">
        <v>421</v>
      </c>
      <c r="R16">
        <v>4</v>
      </c>
      <c r="S16">
        <v>4</v>
      </c>
      <c r="T16">
        <v>6</v>
      </c>
      <c r="U16">
        <v>6</v>
      </c>
      <c r="V16" t="s">
        <v>422</v>
      </c>
      <c r="W16" t="s">
        <v>438</v>
      </c>
      <c r="X16" t="s">
        <v>594</v>
      </c>
      <c r="Y16" t="s">
        <v>409</v>
      </c>
      <c r="Z16">
        <v>3.7499999999999999E-2</v>
      </c>
      <c r="AA16" t="s">
        <v>595</v>
      </c>
      <c r="AB16">
        <v>34.15</v>
      </c>
      <c r="AC16" t="s">
        <v>573</v>
      </c>
      <c r="AD16" t="s">
        <v>407</v>
      </c>
      <c r="AE16" t="s">
        <v>272</v>
      </c>
      <c r="AF16">
        <v>0</v>
      </c>
      <c r="AG16" t="s">
        <v>397</v>
      </c>
      <c r="AH16" t="s">
        <v>397</v>
      </c>
      <c r="AI16" t="s">
        <v>272</v>
      </c>
      <c r="AJ16">
        <v>0</v>
      </c>
      <c r="AK16" t="s">
        <v>408</v>
      </c>
      <c r="AL16">
        <v>3</v>
      </c>
      <c r="AM16" t="s">
        <v>430</v>
      </c>
      <c r="AN16" s="109">
        <v>0.52</v>
      </c>
      <c r="AO16" s="2" t="s">
        <v>449</v>
      </c>
      <c r="AP16" s="1" t="e" cm="1">
        <f t="array" ref="AP16">_xlfn._xlws.FILTER(#REF!,(#REF!=_4__Manutenção__4[[#This Row],[ID Propriedade]])*(#REF!=_4__Manutenção__4[[#This Row],[Intervenção]])*(#REF!=_4__Manutenção__4[[#This Row],[Nº da Intervenção]]))</f>
        <v>#REF!</v>
      </c>
      <c r="AQ1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7" spans="1:43" x14ac:dyDescent="0.35">
      <c r="A17" t="s">
        <v>78</v>
      </c>
      <c r="B17" t="s">
        <v>29</v>
      </c>
      <c r="C17">
        <v>2</v>
      </c>
      <c r="D17">
        <v>2</v>
      </c>
      <c r="E17">
        <v>7</v>
      </c>
      <c r="F17">
        <v>5</v>
      </c>
      <c r="G17">
        <v>25.4</v>
      </c>
      <c r="H17" t="s">
        <v>450</v>
      </c>
      <c r="I17" t="s">
        <v>402</v>
      </c>
      <c r="J17">
        <v>20</v>
      </c>
      <c r="K17" t="s">
        <v>396</v>
      </c>
      <c r="L17" t="s">
        <v>272</v>
      </c>
      <c r="M17">
        <v>2</v>
      </c>
      <c r="N17">
        <v>2</v>
      </c>
      <c r="O17">
        <v>2</v>
      </c>
      <c r="P17">
        <v>3</v>
      </c>
      <c r="Q17" t="s">
        <v>397</v>
      </c>
      <c r="R17">
        <v>4</v>
      </c>
      <c r="S17">
        <v>4</v>
      </c>
      <c r="T17">
        <v>4</v>
      </c>
      <c r="U17">
        <v>6</v>
      </c>
      <c r="V17" t="s">
        <v>398</v>
      </c>
      <c r="W17" t="s">
        <v>438</v>
      </c>
      <c r="X17" t="s">
        <v>596</v>
      </c>
      <c r="Y17" t="s">
        <v>440</v>
      </c>
      <c r="Z17">
        <v>6.25E-2</v>
      </c>
      <c r="AA17" t="s">
        <v>597</v>
      </c>
      <c r="AB17">
        <v>35.229999999999997</v>
      </c>
      <c r="AC17" t="s">
        <v>573</v>
      </c>
      <c r="AD17" t="s">
        <v>407</v>
      </c>
      <c r="AE17" t="s">
        <v>272</v>
      </c>
      <c r="AF17">
        <v>0</v>
      </c>
      <c r="AG17" t="s">
        <v>397</v>
      </c>
      <c r="AH17" t="s">
        <v>397</v>
      </c>
      <c r="AI17" t="s">
        <v>272</v>
      </c>
      <c r="AJ17">
        <v>0</v>
      </c>
      <c r="AK17" t="s">
        <v>408</v>
      </c>
      <c r="AL17">
        <v>3</v>
      </c>
      <c r="AM17" t="s">
        <v>430</v>
      </c>
      <c r="AN17" s="109">
        <v>0.52</v>
      </c>
      <c r="AO17" s="2" t="s">
        <v>449</v>
      </c>
      <c r="AP17" s="1" t="e" cm="1">
        <f t="array" ref="AP17">_xlfn._xlws.FILTER(#REF!,(#REF!=_4__Manutenção__4[[#This Row],[ID Propriedade]])*(#REF!=_4__Manutenção__4[[#This Row],[Intervenção]])*(#REF!=_4__Manutenção__4[[#This Row],[Nº da Intervenção]]))</f>
        <v>#REF!</v>
      </c>
      <c r="AQ1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8" spans="1:43" x14ac:dyDescent="0.35">
      <c r="A18" t="s">
        <v>19</v>
      </c>
      <c r="B18" t="s">
        <v>29</v>
      </c>
      <c r="C18">
        <v>1</v>
      </c>
      <c r="D18">
        <v>2</v>
      </c>
      <c r="E18">
        <v>36</v>
      </c>
      <c r="F18">
        <v>10</v>
      </c>
      <c r="G18">
        <v>115.10000000000001</v>
      </c>
      <c r="H18" t="s">
        <v>394</v>
      </c>
      <c r="I18" t="s">
        <v>426</v>
      </c>
      <c r="J18">
        <v>50</v>
      </c>
      <c r="K18" t="s">
        <v>396</v>
      </c>
      <c r="L18" t="s">
        <v>272</v>
      </c>
      <c r="M18">
        <v>0</v>
      </c>
      <c r="N18">
        <v>3</v>
      </c>
      <c r="O18">
        <v>0</v>
      </c>
      <c r="P18">
        <v>3</v>
      </c>
      <c r="Q18" t="s">
        <v>397</v>
      </c>
      <c r="R18">
        <v>0</v>
      </c>
      <c r="S18">
        <v>6</v>
      </c>
      <c r="T18">
        <v>0</v>
      </c>
      <c r="U18">
        <v>6</v>
      </c>
      <c r="V18" t="s">
        <v>398</v>
      </c>
      <c r="W18" t="s">
        <v>413</v>
      </c>
      <c r="X18" t="s">
        <v>598</v>
      </c>
      <c r="Y18" t="s">
        <v>599</v>
      </c>
      <c r="Z18">
        <v>0.125</v>
      </c>
      <c r="AA18" t="s">
        <v>600</v>
      </c>
      <c r="AB18">
        <v>25.5</v>
      </c>
      <c r="AC18" t="s">
        <v>573</v>
      </c>
      <c r="AD18" t="s">
        <v>397</v>
      </c>
      <c r="AE18" t="s">
        <v>397</v>
      </c>
      <c r="AF18">
        <v>0</v>
      </c>
      <c r="AG18" t="s">
        <v>397</v>
      </c>
      <c r="AH18" t="s">
        <v>408</v>
      </c>
      <c r="AI18" t="s">
        <v>408</v>
      </c>
      <c r="AJ18">
        <v>0</v>
      </c>
      <c r="AK18" t="s">
        <v>408</v>
      </c>
      <c r="AL18">
        <v>3</v>
      </c>
      <c r="AM18" t="s">
        <v>558</v>
      </c>
      <c r="AN18" s="109">
        <v>0.64</v>
      </c>
      <c r="AO18" s="2" t="s">
        <v>449</v>
      </c>
      <c r="AP18" s="1" t="e" cm="1">
        <f t="array" ref="AP18">_xlfn._xlws.FILTER(#REF!,(#REF!=_4__Manutenção__4[[#This Row],[ID Propriedade]])*(#REF!=_4__Manutenção__4[[#This Row],[Intervenção]])*(#REF!=_4__Manutenção__4[[#This Row],[Nº da Intervenção]]))</f>
        <v>#REF!</v>
      </c>
      <c r="AQ1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9" spans="1:43" x14ac:dyDescent="0.35">
      <c r="A19" t="s">
        <v>19</v>
      </c>
      <c r="B19" t="s">
        <v>31</v>
      </c>
      <c r="C19">
        <v>1</v>
      </c>
      <c r="D19">
        <v>5</v>
      </c>
      <c r="E19">
        <v>170</v>
      </c>
      <c r="F19">
        <v>8</v>
      </c>
      <c r="G19">
        <v>236.68000000000004</v>
      </c>
      <c r="H19" t="s">
        <v>394</v>
      </c>
      <c r="I19" t="s">
        <v>426</v>
      </c>
      <c r="J19">
        <v>20</v>
      </c>
      <c r="K19" t="s">
        <v>396</v>
      </c>
      <c r="L19" t="s">
        <v>272</v>
      </c>
      <c r="M19">
        <v>0</v>
      </c>
      <c r="N19">
        <v>3</v>
      </c>
      <c r="O19">
        <v>2</v>
      </c>
      <c r="P19">
        <v>3</v>
      </c>
      <c r="Q19" t="s">
        <v>397</v>
      </c>
      <c r="R19">
        <v>0</v>
      </c>
      <c r="S19">
        <v>6</v>
      </c>
      <c r="T19">
        <v>4</v>
      </c>
      <c r="U19">
        <v>6</v>
      </c>
      <c r="V19" t="s">
        <v>398</v>
      </c>
      <c r="W19" t="s">
        <v>403</v>
      </c>
      <c r="X19" t="s">
        <v>493</v>
      </c>
      <c r="Y19" t="s">
        <v>421</v>
      </c>
      <c r="Z19">
        <v>0.1</v>
      </c>
      <c r="AA19" t="s">
        <v>601</v>
      </c>
      <c r="AB19">
        <v>38.54</v>
      </c>
      <c r="AC19" t="s">
        <v>573</v>
      </c>
      <c r="AD19" t="s">
        <v>272</v>
      </c>
      <c r="AE19" t="s">
        <v>397</v>
      </c>
      <c r="AF19">
        <v>0</v>
      </c>
      <c r="AG19" t="s">
        <v>397</v>
      </c>
      <c r="AH19" t="s">
        <v>272</v>
      </c>
      <c r="AI19" t="s">
        <v>408</v>
      </c>
      <c r="AJ19">
        <v>0</v>
      </c>
      <c r="AK19" t="s">
        <v>408</v>
      </c>
      <c r="AL19">
        <v>3</v>
      </c>
      <c r="AM19" t="s">
        <v>454</v>
      </c>
      <c r="AN19" s="109">
        <v>0.57333333333333336</v>
      </c>
      <c r="AO19" s="2" t="s">
        <v>449</v>
      </c>
      <c r="AP19" s="1" t="e" cm="1">
        <f t="array" ref="AP19">_xlfn._xlws.FILTER(#REF!,(#REF!=_4__Manutenção__4[[#This Row],[ID Propriedade]])*(#REF!=_4__Manutenção__4[[#This Row],[Intervenção]])*(#REF!=_4__Manutenção__4[[#This Row],[Nº da Intervenção]]))</f>
        <v>#REF!</v>
      </c>
      <c r="AQ1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0" spans="1:43" x14ac:dyDescent="0.35">
      <c r="A20" t="s">
        <v>83</v>
      </c>
      <c r="B20" t="s">
        <v>29</v>
      </c>
      <c r="C20">
        <v>1</v>
      </c>
      <c r="D20">
        <v>2</v>
      </c>
      <c r="E20">
        <v>2</v>
      </c>
      <c r="F20">
        <v>1</v>
      </c>
      <c r="G20">
        <v>3.7</v>
      </c>
      <c r="H20" t="s">
        <v>394</v>
      </c>
      <c r="I20" t="s">
        <v>402</v>
      </c>
      <c r="J20">
        <v>60</v>
      </c>
      <c r="K20" t="s">
        <v>396</v>
      </c>
      <c r="L20" t="s">
        <v>272</v>
      </c>
      <c r="M20">
        <v>0</v>
      </c>
      <c r="N20">
        <v>2</v>
      </c>
      <c r="O20">
        <v>0</v>
      </c>
      <c r="P20">
        <v>3</v>
      </c>
      <c r="Q20" t="s">
        <v>397</v>
      </c>
      <c r="R20">
        <v>0</v>
      </c>
      <c r="S20">
        <v>4</v>
      </c>
      <c r="T20">
        <v>0</v>
      </c>
      <c r="U20">
        <v>6</v>
      </c>
      <c r="V20" t="s">
        <v>398</v>
      </c>
      <c r="W20" t="s">
        <v>414</v>
      </c>
      <c r="X20" t="s">
        <v>272</v>
      </c>
      <c r="Y20" t="s">
        <v>409</v>
      </c>
      <c r="Z20">
        <v>1.2500000000000001E-2</v>
      </c>
      <c r="AA20" t="s">
        <v>415</v>
      </c>
      <c r="AC20" t="s">
        <v>292</v>
      </c>
      <c r="AD20" t="s">
        <v>272</v>
      </c>
      <c r="AE20" t="s">
        <v>272</v>
      </c>
      <c r="AF20">
        <v>0</v>
      </c>
      <c r="AG20" t="s">
        <v>397</v>
      </c>
      <c r="AH20" t="s">
        <v>272</v>
      </c>
      <c r="AI20" t="s">
        <v>272</v>
      </c>
      <c r="AJ20">
        <v>0</v>
      </c>
      <c r="AK20" t="s">
        <v>408</v>
      </c>
      <c r="AM20" t="s">
        <v>408</v>
      </c>
      <c r="AN20" s="109">
        <v>0.33333333333333331</v>
      </c>
      <c r="AO20" s="2" t="s">
        <v>400</v>
      </c>
      <c r="AP20" s="1" t="e" cm="1">
        <f t="array" ref="AP20">_xlfn._xlws.FILTER(#REF!,(#REF!=_4__Manutenção__4[[#This Row],[ID Propriedade]])*(#REF!=_4__Manutenção__4[[#This Row],[Intervenção]])*(#REF!=_4__Manutenção__4[[#This Row],[Nº da Intervenção]]))</f>
        <v>#REF!</v>
      </c>
      <c r="AQ2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1" spans="1:43" x14ac:dyDescent="0.35">
      <c r="A21" t="s">
        <v>83</v>
      </c>
      <c r="B21" t="s">
        <v>29</v>
      </c>
      <c r="C21">
        <v>2</v>
      </c>
      <c r="D21">
        <v>2</v>
      </c>
      <c r="E21">
        <v>2</v>
      </c>
      <c r="F21">
        <v>1</v>
      </c>
      <c r="G21">
        <v>11</v>
      </c>
      <c r="H21" t="s">
        <v>394</v>
      </c>
      <c r="I21" t="s">
        <v>416</v>
      </c>
      <c r="J21">
        <v>60</v>
      </c>
      <c r="K21" t="s">
        <v>396</v>
      </c>
      <c r="L21" t="s">
        <v>272</v>
      </c>
      <c r="M21">
        <v>0</v>
      </c>
      <c r="N21">
        <v>1</v>
      </c>
      <c r="O21">
        <v>0</v>
      </c>
      <c r="P21">
        <v>3</v>
      </c>
      <c r="Q21" t="s">
        <v>397</v>
      </c>
      <c r="R21">
        <v>0</v>
      </c>
      <c r="S21">
        <v>2</v>
      </c>
      <c r="T21">
        <v>0</v>
      </c>
      <c r="U21">
        <v>6</v>
      </c>
      <c r="V21" t="s">
        <v>398</v>
      </c>
      <c r="W21" t="s">
        <v>417</v>
      </c>
      <c r="X21" t="s">
        <v>418</v>
      </c>
      <c r="Y21" t="s">
        <v>409</v>
      </c>
      <c r="Z21">
        <v>1.2500000000000001E-2</v>
      </c>
      <c r="AA21" t="s">
        <v>419</v>
      </c>
      <c r="AC21" t="s">
        <v>292</v>
      </c>
      <c r="AD21" t="s">
        <v>272</v>
      </c>
      <c r="AE21" t="s">
        <v>272</v>
      </c>
      <c r="AF21">
        <v>0</v>
      </c>
      <c r="AG21" t="s">
        <v>397</v>
      </c>
      <c r="AH21" t="s">
        <v>272</v>
      </c>
      <c r="AI21" t="s">
        <v>272</v>
      </c>
      <c r="AJ21">
        <v>0</v>
      </c>
      <c r="AK21" t="s">
        <v>408</v>
      </c>
      <c r="AM21" t="s">
        <v>408</v>
      </c>
      <c r="AN21" s="109">
        <v>0.30666666666666664</v>
      </c>
      <c r="AO21" s="2" t="s">
        <v>400</v>
      </c>
      <c r="AP21" s="1" t="e" cm="1">
        <f t="array" ref="AP21">_xlfn._xlws.FILTER(#REF!,(#REF!=_4__Manutenção__4[[#This Row],[ID Propriedade]])*(#REF!=_4__Manutenção__4[[#This Row],[Intervenção]])*(#REF!=_4__Manutenção__4[[#This Row],[Nº da Intervenção]]))</f>
        <v>#REF!</v>
      </c>
      <c r="AQ2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2" spans="1:43" x14ac:dyDescent="0.35">
      <c r="A22" t="s">
        <v>83</v>
      </c>
      <c r="B22" t="s">
        <v>29</v>
      </c>
      <c r="C22">
        <v>3</v>
      </c>
      <c r="D22">
        <v>2</v>
      </c>
      <c r="E22">
        <v>6</v>
      </c>
      <c r="F22">
        <v>1</v>
      </c>
      <c r="G22">
        <v>7.8000000000000007</v>
      </c>
      <c r="H22" t="s">
        <v>394</v>
      </c>
      <c r="I22" t="s">
        <v>395</v>
      </c>
      <c r="J22">
        <v>60</v>
      </c>
      <c r="K22" t="s">
        <v>396</v>
      </c>
      <c r="L22" t="s">
        <v>420</v>
      </c>
      <c r="M22">
        <v>0</v>
      </c>
      <c r="N22">
        <v>0</v>
      </c>
      <c r="O22">
        <v>0</v>
      </c>
      <c r="P22">
        <v>3</v>
      </c>
      <c r="Q22" t="s">
        <v>421</v>
      </c>
      <c r="R22">
        <v>0</v>
      </c>
      <c r="S22">
        <v>0</v>
      </c>
      <c r="T22">
        <v>0</v>
      </c>
      <c r="U22">
        <v>6</v>
      </c>
      <c r="V22" t="s">
        <v>422</v>
      </c>
      <c r="W22" t="s">
        <v>423</v>
      </c>
      <c r="X22" t="s">
        <v>272</v>
      </c>
      <c r="Y22" t="s">
        <v>424</v>
      </c>
      <c r="Z22">
        <v>1.2500000000000001E-2</v>
      </c>
      <c r="AA22" t="s">
        <v>425</v>
      </c>
      <c r="AC22" t="s">
        <v>292</v>
      </c>
      <c r="AD22" t="s">
        <v>272</v>
      </c>
      <c r="AE22" t="s">
        <v>272</v>
      </c>
      <c r="AF22">
        <v>0</v>
      </c>
      <c r="AG22" t="s">
        <v>397</v>
      </c>
      <c r="AH22" t="s">
        <v>272</v>
      </c>
      <c r="AI22" t="s">
        <v>272</v>
      </c>
      <c r="AJ22">
        <v>0</v>
      </c>
      <c r="AK22" t="s">
        <v>408</v>
      </c>
      <c r="AM22" t="s">
        <v>408</v>
      </c>
      <c r="AN22" s="109">
        <v>0.25333333333333335</v>
      </c>
      <c r="AO22" s="2" t="s">
        <v>400</v>
      </c>
      <c r="AP22" s="1" t="e" cm="1">
        <f t="array" ref="AP22">_xlfn._xlws.FILTER(#REF!,(#REF!=_4__Manutenção__4[[#This Row],[ID Propriedade]])*(#REF!=_4__Manutenção__4[[#This Row],[Intervenção]])*(#REF!=_4__Manutenção__4[[#This Row],[Nº da Intervenção]]))</f>
        <v>#REF!</v>
      </c>
      <c r="AQ2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3" spans="1:43" x14ac:dyDescent="0.35">
      <c r="A23" t="s">
        <v>86</v>
      </c>
      <c r="B23" t="s">
        <v>31</v>
      </c>
      <c r="C23">
        <v>1</v>
      </c>
      <c r="D23">
        <v>4</v>
      </c>
      <c r="E23">
        <v>38</v>
      </c>
      <c r="F23">
        <v>14</v>
      </c>
      <c r="G23">
        <v>84.699999999999989</v>
      </c>
      <c r="H23" t="s">
        <v>401</v>
      </c>
      <c r="I23" t="s">
        <v>426</v>
      </c>
      <c r="J23">
        <v>50</v>
      </c>
      <c r="K23" t="s">
        <v>396</v>
      </c>
      <c r="L23" t="s">
        <v>427</v>
      </c>
      <c r="M23">
        <v>3</v>
      </c>
      <c r="N23">
        <v>3</v>
      </c>
      <c r="O23">
        <v>0</v>
      </c>
      <c r="P23">
        <v>3</v>
      </c>
      <c r="Q23" t="s">
        <v>421</v>
      </c>
      <c r="R23">
        <v>6</v>
      </c>
      <c r="S23">
        <v>6</v>
      </c>
      <c r="T23">
        <v>0</v>
      </c>
      <c r="U23">
        <v>6</v>
      </c>
      <c r="V23" t="s">
        <v>422</v>
      </c>
      <c r="W23" t="s">
        <v>403</v>
      </c>
      <c r="X23" t="s">
        <v>272</v>
      </c>
      <c r="Y23" t="s">
        <v>428</v>
      </c>
      <c r="Z23">
        <v>0.17499999999999999</v>
      </c>
      <c r="AA23" t="s">
        <v>429</v>
      </c>
      <c r="AC23" t="s">
        <v>292</v>
      </c>
      <c r="AD23" t="s">
        <v>272</v>
      </c>
      <c r="AE23" t="s">
        <v>421</v>
      </c>
      <c r="AF23">
        <v>0</v>
      </c>
      <c r="AG23" t="s">
        <v>397</v>
      </c>
      <c r="AH23" t="s">
        <v>272</v>
      </c>
      <c r="AI23" t="s">
        <v>398</v>
      </c>
      <c r="AJ23">
        <v>0</v>
      </c>
      <c r="AK23" t="s">
        <v>408</v>
      </c>
      <c r="AM23" t="s">
        <v>430</v>
      </c>
      <c r="AN23" s="109">
        <v>0.49333333333333335</v>
      </c>
      <c r="AO23" s="2" t="s">
        <v>400</v>
      </c>
      <c r="AP23" s="1" t="e" cm="1">
        <f t="array" ref="AP23">_xlfn._xlws.FILTER(#REF!,(#REF!=_4__Manutenção__4[[#This Row],[ID Propriedade]])*(#REF!=_4__Manutenção__4[[#This Row],[Intervenção]])*(#REF!=_4__Manutenção__4[[#This Row],[Nº da Intervenção]]))</f>
        <v>#REF!</v>
      </c>
      <c r="AQ2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4" spans="1:43" x14ac:dyDescent="0.35">
      <c r="A24" t="s">
        <v>20</v>
      </c>
      <c r="B24" t="s">
        <v>31</v>
      </c>
      <c r="C24">
        <v>1</v>
      </c>
      <c r="D24">
        <v>2</v>
      </c>
      <c r="E24">
        <v>24</v>
      </c>
      <c r="F24">
        <v>5</v>
      </c>
      <c r="G24">
        <v>95.5</v>
      </c>
      <c r="H24" t="s">
        <v>401</v>
      </c>
      <c r="I24" t="s">
        <v>402</v>
      </c>
      <c r="J24">
        <v>0</v>
      </c>
      <c r="K24" t="s">
        <v>396</v>
      </c>
      <c r="L24" t="s">
        <v>272</v>
      </c>
      <c r="M24">
        <v>3</v>
      </c>
      <c r="N24">
        <v>2</v>
      </c>
      <c r="O24">
        <v>3</v>
      </c>
      <c r="P24">
        <v>3</v>
      </c>
      <c r="Q24" t="s">
        <v>397</v>
      </c>
      <c r="R24">
        <v>6</v>
      </c>
      <c r="S24">
        <v>4</v>
      </c>
      <c r="T24">
        <v>6</v>
      </c>
      <c r="U24">
        <v>6</v>
      </c>
      <c r="V24" t="s">
        <v>398</v>
      </c>
      <c r="W24" t="s">
        <v>443</v>
      </c>
      <c r="X24" t="s">
        <v>272</v>
      </c>
      <c r="Y24" t="s">
        <v>482</v>
      </c>
      <c r="Z24">
        <v>6.25E-2</v>
      </c>
      <c r="AA24" t="s">
        <v>602</v>
      </c>
      <c r="AB24">
        <v>19.809999999999999</v>
      </c>
      <c r="AC24" t="s">
        <v>572</v>
      </c>
      <c r="AD24" t="s">
        <v>272</v>
      </c>
      <c r="AE24" t="s">
        <v>421</v>
      </c>
      <c r="AF24">
        <v>0</v>
      </c>
      <c r="AG24" t="s">
        <v>397</v>
      </c>
      <c r="AH24" t="s">
        <v>272</v>
      </c>
      <c r="AI24" t="s">
        <v>398</v>
      </c>
      <c r="AJ24">
        <v>0</v>
      </c>
      <c r="AK24" t="s">
        <v>408</v>
      </c>
      <c r="AL24">
        <v>0</v>
      </c>
      <c r="AM24" t="s">
        <v>430</v>
      </c>
      <c r="AN24" s="109">
        <v>0.57333333333333336</v>
      </c>
      <c r="AO24" s="2" t="s">
        <v>449</v>
      </c>
      <c r="AP24" s="1" t="e" cm="1">
        <f t="array" ref="AP24">_xlfn._xlws.FILTER(#REF!,(#REF!=_4__Manutenção__4[[#This Row],[ID Propriedade]])*(#REF!=_4__Manutenção__4[[#This Row],[Intervenção]])*(#REF!=_4__Manutenção__4[[#This Row],[Nº da Intervenção]]))</f>
        <v>#REF!</v>
      </c>
      <c r="AQ2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5" spans="1:43" x14ac:dyDescent="0.35">
      <c r="A25" t="s">
        <v>20</v>
      </c>
      <c r="B25" t="s">
        <v>29</v>
      </c>
      <c r="C25">
        <v>1</v>
      </c>
      <c r="D25">
        <v>4</v>
      </c>
      <c r="E25">
        <v>38</v>
      </c>
      <c r="F25">
        <v>12</v>
      </c>
      <c r="G25">
        <v>219.59999999999997</v>
      </c>
      <c r="H25" t="s">
        <v>401</v>
      </c>
      <c r="I25" t="s">
        <v>395</v>
      </c>
      <c r="J25">
        <v>30</v>
      </c>
      <c r="K25" t="s">
        <v>396</v>
      </c>
      <c r="L25" t="s">
        <v>603</v>
      </c>
      <c r="M25">
        <v>3</v>
      </c>
      <c r="N25">
        <v>0</v>
      </c>
      <c r="O25">
        <v>1</v>
      </c>
      <c r="P25">
        <v>3</v>
      </c>
      <c r="Q25" t="s">
        <v>421</v>
      </c>
      <c r="R25">
        <v>6</v>
      </c>
      <c r="S25">
        <v>0</v>
      </c>
      <c r="T25">
        <v>2</v>
      </c>
      <c r="U25">
        <v>6</v>
      </c>
      <c r="V25" t="s">
        <v>422</v>
      </c>
      <c r="W25" t="s">
        <v>413</v>
      </c>
      <c r="X25" t="s">
        <v>604</v>
      </c>
      <c r="Y25" t="s">
        <v>428</v>
      </c>
      <c r="Z25">
        <v>0.15</v>
      </c>
      <c r="AA25" t="s">
        <v>605</v>
      </c>
      <c r="AB25">
        <v>18.43</v>
      </c>
      <c r="AC25" t="s">
        <v>572</v>
      </c>
      <c r="AD25" t="s">
        <v>421</v>
      </c>
      <c r="AE25" t="s">
        <v>421</v>
      </c>
      <c r="AF25">
        <v>0</v>
      </c>
      <c r="AG25" t="s">
        <v>397</v>
      </c>
      <c r="AH25" t="s">
        <v>398</v>
      </c>
      <c r="AI25" t="s">
        <v>398</v>
      </c>
      <c r="AJ25">
        <v>0</v>
      </c>
      <c r="AK25" t="s">
        <v>408</v>
      </c>
      <c r="AL25">
        <v>0</v>
      </c>
      <c r="AM25" t="s">
        <v>454</v>
      </c>
      <c r="AN25" s="109">
        <v>0.52</v>
      </c>
      <c r="AO25" s="2" t="s">
        <v>449</v>
      </c>
      <c r="AP25" s="1" t="e" cm="1">
        <f t="array" ref="AP25">_xlfn._xlws.FILTER(#REF!,(#REF!=_4__Manutenção__4[[#This Row],[ID Propriedade]])*(#REF!=_4__Manutenção__4[[#This Row],[Intervenção]])*(#REF!=_4__Manutenção__4[[#This Row],[Nº da Intervenção]]))</f>
        <v>#REF!</v>
      </c>
      <c r="AQ2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6" spans="1:43" x14ac:dyDescent="0.35">
      <c r="A26" t="s">
        <v>89</v>
      </c>
      <c r="B26" t="s">
        <v>29</v>
      </c>
      <c r="C26">
        <v>1</v>
      </c>
      <c r="D26">
        <v>3</v>
      </c>
      <c r="E26">
        <v>6</v>
      </c>
      <c r="F26">
        <v>2</v>
      </c>
      <c r="G26">
        <v>19.5</v>
      </c>
      <c r="H26" t="s">
        <v>394</v>
      </c>
      <c r="I26" t="s">
        <v>395</v>
      </c>
      <c r="J26">
        <v>54</v>
      </c>
      <c r="K26" t="s">
        <v>396</v>
      </c>
      <c r="L26" t="s">
        <v>272</v>
      </c>
      <c r="M26">
        <v>0</v>
      </c>
      <c r="N26">
        <v>0</v>
      </c>
      <c r="O26">
        <v>0</v>
      </c>
      <c r="P26">
        <v>3</v>
      </c>
      <c r="Q26" t="s">
        <v>397</v>
      </c>
      <c r="R26">
        <v>0</v>
      </c>
      <c r="S26">
        <v>0</v>
      </c>
      <c r="T26">
        <v>0</v>
      </c>
      <c r="U26">
        <v>6</v>
      </c>
      <c r="V26" t="s">
        <v>398</v>
      </c>
      <c r="W26" t="s">
        <v>399</v>
      </c>
      <c r="X26" t="s">
        <v>458</v>
      </c>
      <c r="Y26" t="s">
        <v>432</v>
      </c>
      <c r="Z26">
        <v>2.5000000000000001E-2</v>
      </c>
      <c r="AA26" t="s">
        <v>606</v>
      </c>
      <c r="AB26">
        <v>32.49</v>
      </c>
      <c r="AC26" t="s">
        <v>573</v>
      </c>
      <c r="AD26" t="s">
        <v>272</v>
      </c>
      <c r="AE26" t="s">
        <v>272</v>
      </c>
      <c r="AF26">
        <v>0</v>
      </c>
      <c r="AG26" t="s">
        <v>397</v>
      </c>
      <c r="AH26" t="s">
        <v>272</v>
      </c>
      <c r="AI26" t="s">
        <v>272</v>
      </c>
      <c r="AJ26">
        <v>0</v>
      </c>
      <c r="AK26" t="s">
        <v>408</v>
      </c>
      <c r="AL26">
        <v>3</v>
      </c>
      <c r="AM26" t="s">
        <v>399</v>
      </c>
      <c r="AN26" s="109">
        <v>0.32</v>
      </c>
      <c r="AO26" s="2" t="s">
        <v>400</v>
      </c>
      <c r="AP26" s="1" t="e" cm="1">
        <f t="array" ref="AP26">_xlfn._xlws.FILTER(#REF!,(#REF!=_4__Manutenção__4[[#This Row],[ID Propriedade]])*(#REF!=_4__Manutenção__4[[#This Row],[Intervenção]])*(#REF!=_4__Manutenção__4[[#This Row],[Nº da Intervenção]]))</f>
        <v>#REF!</v>
      </c>
      <c r="AQ2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7" spans="1:43" x14ac:dyDescent="0.35">
      <c r="A27" t="s">
        <v>92</v>
      </c>
      <c r="B27" t="s">
        <v>29</v>
      </c>
      <c r="C27">
        <v>2</v>
      </c>
      <c r="D27">
        <v>2</v>
      </c>
      <c r="E27">
        <v>4</v>
      </c>
      <c r="F27">
        <v>3</v>
      </c>
      <c r="G27">
        <v>6.4</v>
      </c>
      <c r="H27" t="s">
        <v>394</v>
      </c>
      <c r="I27" t="s">
        <v>416</v>
      </c>
      <c r="J27">
        <v>60</v>
      </c>
      <c r="K27" t="s">
        <v>396</v>
      </c>
      <c r="L27" t="s">
        <v>431</v>
      </c>
      <c r="M27">
        <v>0</v>
      </c>
      <c r="N27">
        <v>1</v>
      </c>
      <c r="O27">
        <v>0</v>
      </c>
      <c r="P27">
        <v>3</v>
      </c>
      <c r="Q27" t="s">
        <v>421</v>
      </c>
      <c r="R27">
        <v>0</v>
      </c>
      <c r="S27">
        <v>2</v>
      </c>
      <c r="T27">
        <v>0</v>
      </c>
      <c r="U27">
        <v>6</v>
      </c>
      <c r="V27" t="s">
        <v>422</v>
      </c>
      <c r="W27" t="s">
        <v>399</v>
      </c>
      <c r="X27" t="s">
        <v>272</v>
      </c>
      <c r="Y27" t="s">
        <v>432</v>
      </c>
      <c r="Z27">
        <v>3.7499999999999999E-2</v>
      </c>
      <c r="AA27" t="s">
        <v>433</v>
      </c>
      <c r="AC27" t="s">
        <v>292</v>
      </c>
      <c r="AD27" t="s">
        <v>272</v>
      </c>
      <c r="AE27" t="s">
        <v>272</v>
      </c>
      <c r="AF27">
        <v>0</v>
      </c>
      <c r="AG27" t="s">
        <v>397</v>
      </c>
      <c r="AH27" t="s">
        <v>272</v>
      </c>
      <c r="AI27" t="s">
        <v>272</v>
      </c>
      <c r="AJ27">
        <v>0</v>
      </c>
      <c r="AK27" t="s">
        <v>408</v>
      </c>
      <c r="AM27" t="s">
        <v>408</v>
      </c>
      <c r="AN27" s="109">
        <v>0.28000000000000003</v>
      </c>
      <c r="AO27" s="2" t="s">
        <v>400</v>
      </c>
      <c r="AP27" s="1" t="e" cm="1">
        <f t="array" ref="AP27">_xlfn._xlws.FILTER(#REF!,(#REF!=_4__Manutenção__4[[#This Row],[ID Propriedade]])*(#REF!=_4__Manutenção__4[[#This Row],[Intervenção]])*(#REF!=_4__Manutenção__4[[#This Row],[Nº da Intervenção]]))</f>
        <v>#REF!</v>
      </c>
      <c r="AQ2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8" spans="1:43" x14ac:dyDescent="0.35">
      <c r="A28" t="s">
        <v>92</v>
      </c>
      <c r="B28" t="s">
        <v>29</v>
      </c>
      <c r="C28">
        <v>1</v>
      </c>
      <c r="D28">
        <v>3</v>
      </c>
      <c r="E28">
        <v>5</v>
      </c>
      <c r="F28">
        <v>5</v>
      </c>
      <c r="G28">
        <v>9.2999999999999989</v>
      </c>
      <c r="H28" t="s">
        <v>394</v>
      </c>
      <c r="I28" t="s">
        <v>416</v>
      </c>
      <c r="J28">
        <v>60</v>
      </c>
      <c r="K28" t="s">
        <v>396</v>
      </c>
      <c r="L28" t="s">
        <v>434</v>
      </c>
      <c r="M28">
        <v>0</v>
      </c>
      <c r="N28">
        <v>1</v>
      </c>
      <c r="O28">
        <v>0</v>
      </c>
      <c r="P28">
        <v>3</v>
      </c>
      <c r="Q28" t="s">
        <v>421</v>
      </c>
      <c r="R28">
        <v>0</v>
      </c>
      <c r="S28">
        <v>2</v>
      </c>
      <c r="T28">
        <v>0</v>
      </c>
      <c r="U28">
        <v>6</v>
      </c>
      <c r="V28" t="s">
        <v>422</v>
      </c>
      <c r="W28" t="s">
        <v>399</v>
      </c>
      <c r="X28" t="s">
        <v>435</v>
      </c>
      <c r="Y28" t="s">
        <v>436</v>
      </c>
      <c r="Z28">
        <v>6.25E-2</v>
      </c>
      <c r="AA28" t="s">
        <v>437</v>
      </c>
      <c r="AC28" t="s">
        <v>292</v>
      </c>
      <c r="AD28" t="s">
        <v>272</v>
      </c>
      <c r="AE28" t="s">
        <v>272</v>
      </c>
      <c r="AF28">
        <v>0</v>
      </c>
      <c r="AG28" t="s">
        <v>397</v>
      </c>
      <c r="AH28" t="s">
        <v>272</v>
      </c>
      <c r="AI28" t="s">
        <v>272</v>
      </c>
      <c r="AJ28">
        <v>0</v>
      </c>
      <c r="AK28" t="s">
        <v>408</v>
      </c>
      <c r="AM28" t="s">
        <v>408</v>
      </c>
      <c r="AN28" s="109">
        <v>0.28000000000000003</v>
      </c>
      <c r="AO28" s="2" t="s">
        <v>400</v>
      </c>
      <c r="AP28" s="1" t="e" cm="1">
        <f t="array" ref="AP28">_xlfn._xlws.FILTER(#REF!,(#REF!=_4__Manutenção__4[[#This Row],[ID Propriedade]])*(#REF!=_4__Manutenção__4[[#This Row],[Intervenção]])*(#REF!=_4__Manutenção__4[[#This Row],[Nº da Intervenção]]))</f>
        <v>#REF!</v>
      </c>
      <c r="AQ2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29" spans="1:43" x14ac:dyDescent="0.35">
      <c r="A29" t="s">
        <v>93</v>
      </c>
      <c r="B29" t="s">
        <v>29</v>
      </c>
      <c r="C29">
        <v>1</v>
      </c>
      <c r="D29">
        <v>3</v>
      </c>
      <c r="E29">
        <v>5</v>
      </c>
      <c r="F29">
        <v>3</v>
      </c>
      <c r="G29">
        <v>8.3000000000000007</v>
      </c>
      <c r="H29" t="s">
        <v>411</v>
      </c>
      <c r="I29" t="s">
        <v>416</v>
      </c>
      <c r="J29">
        <v>25</v>
      </c>
      <c r="K29" t="s">
        <v>396</v>
      </c>
      <c r="L29" t="s">
        <v>434</v>
      </c>
      <c r="M29">
        <v>1</v>
      </c>
      <c r="N29">
        <v>1</v>
      </c>
      <c r="O29">
        <v>1</v>
      </c>
      <c r="P29">
        <v>3</v>
      </c>
      <c r="Q29" t="s">
        <v>421</v>
      </c>
      <c r="R29">
        <v>2</v>
      </c>
      <c r="S29">
        <v>2</v>
      </c>
      <c r="T29">
        <v>2</v>
      </c>
      <c r="U29">
        <v>6</v>
      </c>
      <c r="V29" t="s">
        <v>422</v>
      </c>
      <c r="W29" t="s">
        <v>414</v>
      </c>
      <c r="X29" t="s">
        <v>272</v>
      </c>
      <c r="Y29" t="s">
        <v>436</v>
      </c>
      <c r="Z29">
        <v>3.7499999999999999E-2</v>
      </c>
      <c r="AA29" t="s">
        <v>607</v>
      </c>
      <c r="AB29">
        <v>32.68</v>
      </c>
      <c r="AC29" t="s">
        <v>573</v>
      </c>
      <c r="AD29" t="s">
        <v>272</v>
      </c>
      <c r="AE29" t="s">
        <v>272</v>
      </c>
      <c r="AF29">
        <v>0</v>
      </c>
      <c r="AG29" t="s">
        <v>397</v>
      </c>
      <c r="AH29" t="s">
        <v>272</v>
      </c>
      <c r="AI29" t="s">
        <v>272</v>
      </c>
      <c r="AJ29">
        <v>0</v>
      </c>
      <c r="AK29" t="s">
        <v>408</v>
      </c>
      <c r="AL29">
        <v>3</v>
      </c>
      <c r="AM29" t="s">
        <v>399</v>
      </c>
      <c r="AN29" s="109">
        <v>0.37333333333333335</v>
      </c>
      <c r="AO29" s="2" t="s">
        <v>400</v>
      </c>
      <c r="AP29" s="1" t="e" cm="1">
        <f t="array" ref="AP29">_xlfn._xlws.FILTER(#REF!,(#REF!=_4__Manutenção__4[[#This Row],[ID Propriedade]])*(#REF!=_4__Manutenção__4[[#This Row],[Intervenção]])*(#REF!=_4__Manutenção__4[[#This Row],[Nº da Intervenção]]))</f>
        <v>#REF!</v>
      </c>
      <c r="AQ2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0" spans="1:43" x14ac:dyDescent="0.35">
      <c r="A30" t="s">
        <v>96</v>
      </c>
      <c r="B30" t="s">
        <v>29</v>
      </c>
      <c r="C30">
        <v>1</v>
      </c>
      <c r="D30">
        <v>2</v>
      </c>
      <c r="E30">
        <v>17</v>
      </c>
      <c r="F30">
        <v>5</v>
      </c>
      <c r="G30">
        <v>23.700000000000003</v>
      </c>
      <c r="H30" t="s">
        <v>401</v>
      </c>
      <c r="I30" t="s">
        <v>426</v>
      </c>
      <c r="J30">
        <v>20</v>
      </c>
      <c r="K30" t="s">
        <v>396</v>
      </c>
      <c r="L30" t="s">
        <v>608</v>
      </c>
      <c r="M30">
        <v>3</v>
      </c>
      <c r="N30">
        <v>3</v>
      </c>
      <c r="O30">
        <v>2</v>
      </c>
      <c r="P30">
        <v>3</v>
      </c>
      <c r="Q30" t="s">
        <v>421</v>
      </c>
      <c r="R30">
        <v>6</v>
      </c>
      <c r="S30">
        <v>6</v>
      </c>
      <c r="T30">
        <v>4</v>
      </c>
      <c r="U30">
        <v>6</v>
      </c>
      <c r="V30" t="s">
        <v>422</v>
      </c>
      <c r="W30" t="s">
        <v>457</v>
      </c>
      <c r="X30" t="s">
        <v>609</v>
      </c>
      <c r="Y30" t="s">
        <v>451</v>
      </c>
      <c r="Z30">
        <v>6.25E-2</v>
      </c>
      <c r="AA30" t="s">
        <v>456</v>
      </c>
      <c r="AB30">
        <v>79.709999999999994</v>
      </c>
      <c r="AC30" t="s">
        <v>610</v>
      </c>
      <c r="AD30" t="s">
        <v>272</v>
      </c>
      <c r="AE30" t="s">
        <v>421</v>
      </c>
      <c r="AF30">
        <v>0</v>
      </c>
      <c r="AG30" t="s">
        <v>397</v>
      </c>
      <c r="AH30" t="s">
        <v>272</v>
      </c>
      <c r="AI30" t="s">
        <v>398</v>
      </c>
      <c r="AJ30">
        <v>0</v>
      </c>
      <c r="AK30" t="s">
        <v>408</v>
      </c>
      <c r="AL30">
        <v>9</v>
      </c>
      <c r="AM30" t="s">
        <v>438</v>
      </c>
      <c r="AN30" s="109">
        <v>0.66666666666666663</v>
      </c>
      <c r="AO30" s="2" t="s">
        <v>449</v>
      </c>
      <c r="AP30" s="1" t="e" cm="1">
        <f t="array" ref="AP30">_xlfn._xlws.FILTER(#REF!,(#REF!=_4__Manutenção__4[[#This Row],[ID Propriedade]])*(#REF!=_4__Manutenção__4[[#This Row],[Intervenção]])*(#REF!=_4__Manutenção__4[[#This Row],[Nº da Intervenção]]))</f>
        <v>#REF!</v>
      </c>
      <c r="AQ3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1" spans="1:43" x14ac:dyDescent="0.35">
      <c r="A31" t="s">
        <v>96</v>
      </c>
      <c r="B31" t="s">
        <v>31</v>
      </c>
      <c r="C31">
        <v>1</v>
      </c>
      <c r="D31">
        <v>4</v>
      </c>
      <c r="E31">
        <v>37</v>
      </c>
      <c r="F31">
        <v>12</v>
      </c>
      <c r="G31">
        <v>175.5</v>
      </c>
      <c r="H31" t="s">
        <v>450</v>
      </c>
      <c r="I31" t="s">
        <v>426</v>
      </c>
      <c r="J31">
        <v>0</v>
      </c>
      <c r="K31" t="s">
        <v>396</v>
      </c>
      <c r="L31" t="s">
        <v>611</v>
      </c>
      <c r="M31">
        <v>2</v>
      </c>
      <c r="N31">
        <v>3</v>
      </c>
      <c r="O31">
        <v>3</v>
      </c>
      <c r="P31">
        <v>3</v>
      </c>
      <c r="Q31" t="s">
        <v>421</v>
      </c>
      <c r="R31">
        <v>4</v>
      </c>
      <c r="S31">
        <v>6</v>
      </c>
      <c r="T31">
        <v>6</v>
      </c>
      <c r="U31">
        <v>6</v>
      </c>
      <c r="V31" t="s">
        <v>422</v>
      </c>
      <c r="W31" t="s">
        <v>457</v>
      </c>
      <c r="X31" t="s">
        <v>407</v>
      </c>
      <c r="Y31" t="s">
        <v>612</v>
      </c>
      <c r="Z31">
        <v>0.15</v>
      </c>
      <c r="AA31" t="s">
        <v>613</v>
      </c>
      <c r="AB31">
        <v>156.08000000000001</v>
      </c>
      <c r="AC31" t="s">
        <v>610</v>
      </c>
      <c r="AD31" t="s">
        <v>397</v>
      </c>
      <c r="AE31" t="s">
        <v>421</v>
      </c>
      <c r="AF31">
        <v>0</v>
      </c>
      <c r="AG31" t="s">
        <v>397</v>
      </c>
      <c r="AH31" t="s">
        <v>408</v>
      </c>
      <c r="AI31" t="s">
        <v>398</v>
      </c>
      <c r="AJ31">
        <v>0</v>
      </c>
      <c r="AK31" t="s">
        <v>408</v>
      </c>
      <c r="AL31">
        <v>9</v>
      </c>
      <c r="AM31" t="s">
        <v>614</v>
      </c>
      <c r="AN31" s="109">
        <v>0.78666666666666651</v>
      </c>
      <c r="AO31" s="2" t="s">
        <v>511</v>
      </c>
      <c r="AP31" s="1" t="e" cm="1">
        <f t="array" ref="AP31">_xlfn._xlws.FILTER(#REF!,(#REF!=_4__Manutenção__4[[#This Row],[ID Propriedade]])*(#REF!=_4__Manutenção__4[[#This Row],[Intervenção]])*(#REF!=_4__Manutenção__4[[#This Row],[Nº da Intervenção]]))</f>
        <v>#REF!</v>
      </c>
      <c r="AQ3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2" spans="1:43" x14ac:dyDescent="0.35">
      <c r="A32" t="s">
        <v>98</v>
      </c>
      <c r="B32" t="s">
        <v>29</v>
      </c>
      <c r="C32">
        <v>3</v>
      </c>
      <c r="D32">
        <v>2</v>
      </c>
      <c r="E32">
        <v>7</v>
      </c>
      <c r="F32">
        <v>7</v>
      </c>
      <c r="G32">
        <v>30.900000000000002</v>
      </c>
      <c r="H32" t="s">
        <v>401</v>
      </c>
      <c r="I32" t="s">
        <v>426</v>
      </c>
      <c r="J32">
        <v>60</v>
      </c>
      <c r="K32" t="s">
        <v>396</v>
      </c>
      <c r="L32" t="s">
        <v>272</v>
      </c>
      <c r="M32">
        <v>3</v>
      </c>
      <c r="N32">
        <v>3</v>
      </c>
      <c r="O32">
        <v>0</v>
      </c>
      <c r="P32">
        <v>3</v>
      </c>
      <c r="Q32" t="s">
        <v>397</v>
      </c>
      <c r="R32">
        <v>6</v>
      </c>
      <c r="S32">
        <v>6</v>
      </c>
      <c r="T32">
        <v>0</v>
      </c>
      <c r="U32">
        <v>6</v>
      </c>
      <c r="V32" t="s">
        <v>398</v>
      </c>
      <c r="W32" t="s">
        <v>438</v>
      </c>
      <c r="X32" t="s">
        <v>439</v>
      </c>
      <c r="Y32" t="s">
        <v>440</v>
      </c>
      <c r="Z32">
        <v>8.7499999999999994E-2</v>
      </c>
      <c r="AA32" t="s">
        <v>441</v>
      </c>
      <c r="AC32" t="s">
        <v>292</v>
      </c>
      <c r="AD32" t="s">
        <v>407</v>
      </c>
      <c r="AE32" t="s">
        <v>272</v>
      </c>
      <c r="AF32">
        <v>0</v>
      </c>
      <c r="AG32" t="s">
        <v>397</v>
      </c>
      <c r="AH32" t="s">
        <v>397</v>
      </c>
      <c r="AI32" t="s">
        <v>272</v>
      </c>
      <c r="AJ32">
        <v>0</v>
      </c>
      <c r="AK32" t="s">
        <v>408</v>
      </c>
      <c r="AM32" t="s">
        <v>399</v>
      </c>
      <c r="AN32" s="109">
        <v>0.48</v>
      </c>
      <c r="AO32" s="2" t="s">
        <v>400</v>
      </c>
      <c r="AP32" s="1" t="e" cm="1">
        <f t="array" ref="AP32">_xlfn._xlws.FILTER(#REF!,(#REF!=_4__Manutenção__4[[#This Row],[ID Propriedade]])*(#REF!=_4__Manutenção__4[[#This Row],[Intervenção]])*(#REF!=_4__Manutenção__4[[#This Row],[Nº da Intervenção]]))</f>
        <v>#REF!</v>
      </c>
      <c r="AQ3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3" spans="1:43" x14ac:dyDescent="0.35">
      <c r="A33" t="s">
        <v>98</v>
      </c>
      <c r="B33" t="s">
        <v>29</v>
      </c>
      <c r="C33">
        <v>2</v>
      </c>
      <c r="D33">
        <v>2</v>
      </c>
      <c r="E33">
        <v>0</v>
      </c>
      <c r="F33">
        <v>0</v>
      </c>
      <c r="G33">
        <v>0</v>
      </c>
      <c r="H33" t="s">
        <v>394</v>
      </c>
      <c r="I33" t="s">
        <v>416</v>
      </c>
      <c r="J33">
        <v>0</v>
      </c>
      <c r="K33" t="s">
        <v>396</v>
      </c>
      <c r="L33" t="s">
        <v>272</v>
      </c>
      <c r="M33">
        <v>0</v>
      </c>
      <c r="N33">
        <v>1</v>
      </c>
      <c r="O33">
        <v>3</v>
      </c>
      <c r="P33">
        <v>3</v>
      </c>
      <c r="Q33" t="s">
        <v>397</v>
      </c>
      <c r="R33">
        <v>0</v>
      </c>
      <c r="S33">
        <v>2</v>
      </c>
      <c r="T33">
        <v>6</v>
      </c>
      <c r="U33">
        <v>6</v>
      </c>
      <c r="V33" t="s">
        <v>398</v>
      </c>
      <c r="W33" t="s">
        <v>442</v>
      </c>
      <c r="X33" t="s">
        <v>272</v>
      </c>
      <c r="Y33" t="s">
        <v>272</v>
      </c>
      <c r="Z33">
        <v>0</v>
      </c>
      <c r="AA33" t="s">
        <v>272</v>
      </c>
      <c r="AC33" t="s">
        <v>292</v>
      </c>
      <c r="AD33" t="s">
        <v>272</v>
      </c>
      <c r="AE33" t="s">
        <v>272</v>
      </c>
      <c r="AF33">
        <v>0</v>
      </c>
      <c r="AG33" t="s">
        <v>272</v>
      </c>
      <c r="AH33" t="s">
        <v>272</v>
      </c>
      <c r="AI33" t="s">
        <v>272</v>
      </c>
      <c r="AJ33">
        <v>0</v>
      </c>
      <c r="AK33" t="s">
        <v>272</v>
      </c>
      <c r="AM33" t="s">
        <v>272</v>
      </c>
      <c r="AN33" s="109">
        <v>0.26666666666666666</v>
      </c>
      <c r="AO33" s="2" t="s">
        <v>400</v>
      </c>
      <c r="AP33" s="1" t="e" cm="1">
        <f t="array" ref="AP33">_xlfn._xlws.FILTER(#REF!,(#REF!=_4__Manutenção__4[[#This Row],[ID Propriedade]])*(#REF!=_4__Manutenção__4[[#This Row],[Intervenção]])*(#REF!=_4__Manutenção__4[[#This Row],[Nº da Intervenção]]))</f>
        <v>#REF!</v>
      </c>
      <c r="AQ3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4" spans="1:43" x14ac:dyDescent="0.35">
      <c r="A34" t="s">
        <v>98</v>
      </c>
      <c r="B34" t="s">
        <v>31</v>
      </c>
      <c r="C34">
        <v>1</v>
      </c>
      <c r="D34">
        <v>6</v>
      </c>
      <c r="E34">
        <v>0</v>
      </c>
      <c r="F34">
        <v>0</v>
      </c>
      <c r="G34">
        <v>0</v>
      </c>
      <c r="H34" t="s">
        <v>377</v>
      </c>
      <c r="I34" t="s">
        <v>426</v>
      </c>
      <c r="J34">
        <v>20</v>
      </c>
      <c r="K34" t="s">
        <v>396</v>
      </c>
      <c r="L34" t="s">
        <v>272</v>
      </c>
      <c r="M34">
        <v>3</v>
      </c>
      <c r="N34">
        <v>3</v>
      </c>
      <c r="O34">
        <v>2</v>
      </c>
      <c r="P34">
        <v>3</v>
      </c>
      <c r="Q34" t="s">
        <v>397</v>
      </c>
      <c r="R34">
        <v>6</v>
      </c>
      <c r="S34">
        <v>6</v>
      </c>
      <c r="T34">
        <v>4</v>
      </c>
      <c r="U34">
        <v>6</v>
      </c>
      <c r="V34" t="s">
        <v>398</v>
      </c>
      <c r="W34" t="s">
        <v>443</v>
      </c>
      <c r="X34" t="s">
        <v>272</v>
      </c>
      <c r="Y34" t="s">
        <v>272</v>
      </c>
      <c r="Z34">
        <v>0</v>
      </c>
      <c r="AA34" t="s">
        <v>272</v>
      </c>
      <c r="AC34" t="s">
        <v>292</v>
      </c>
      <c r="AD34" t="s">
        <v>272</v>
      </c>
      <c r="AE34" t="s">
        <v>272</v>
      </c>
      <c r="AF34">
        <v>0</v>
      </c>
      <c r="AG34" t="s">
        <v>272</v>
      </c>
      <c r="AH34" t="s">
        <v>272</v>
      </c>
      <c r="AI34" t="s">
        <v>272</v>
      </c>
      <c r="AJ34">
        <v>0</v>
      </c>
      <c r="AK34" t="s">
        <v>272</v>
      </c>
      <c r="AM34" t="s">
        <v>272</v>
      </c>
      <c r="AN34" s="109">
        <v>0.37333333333333335</v>
      </c>
      <c r="AO34" s="2" t="s">
        <v>400</v>
      </c>
      <c r="AP34" s="1" t="e" cm="1">
        <f t="array" ref="AP34">_xlfn._xlws.FILTER(#REF!,(#REF!=_4__Manutenção__4[[#This Row],[ID Propriedade]])*(#REF!=_4__Manutenção__4[[#This Row],[Intervenção]])*(#REF!=_4__Manutenção__4[[#This Row],[Nº da Intervenção]]))</f>
        <v>#REF!</v>
      </c>
      <c r="AQ3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5" spans="1:43" x14ac:dyDescent="0.35">
      <c r="A35" t="s">
        <v>98</v>
      </c>
      <c r="B35" t="s">
        <v>29</v>
      </c>
      <c r="C35">
        <v>1</v>
      </c>
      <c r="D35">
        <v>2</v>
      </c>
      <c r="E35">
        <v>2</v>
      </c>
      <c r="F35">
        <v>2</v>
      </c>
      <c r="G35">
        <v>1.6</v>
      </c>
      <c r="H35" t="s">
        <v>394</v>
      </c>
      <c r="I35" t="s">
        <v>395</v>
      </c>
      <c r="J35">
        <v>0</v>
      </c>
      <c r="K35" t="s">
        <v>396</v>
      </c>
      <c r="L35" t="s">
        <v>444</v>
      </c>
      <c r="M35">
        <v>0</v>
      </c>
      <c r="N35">
        <v>0</v>
      </c>
      <c r="O35">
        <v>3</v>
      </c>
      <c r="P35">
        <v>3</v>
      </c>
      <c r="Q35" t="s">
        <v>421</v>
      </c>
      <c r="R35">
        <v>0</v>
      </c>
      <c r="S35">
        <v>0</v>
      </c>
      <c r="T35">
        <v>6</v>
      </c>
      <c r="U35">
        <v>6</v>
      </c>
      <c r="V35" t="s">
        <v>422</v>
      </c>
      <c r="W35" t="s">
        <v>414</v>
      </c>
      <c r="X35" t="s">
        <v>272</v>
      </c>
      <c r="Y35" t="s">
        <v>409</v>
      </c>
      <c r="Z35">
        <v>2.5000000000000001E-2</v>
      </c>
      <c r="AA35" t="s">
        <v>445</v>
      </c>
      <c r="AC35" t="s">
        <v>292</v>
      </c>
      <c r="AD35" t="s">
        <v>272</v>
      </c>
      <c r="AE35" t="s">
        <v>272</v>
      </c>
      <c r="AF35">
        <v>0</v>
      </c>
      <c r="AG35" t="s">
        <v>397</v>
      </c>
      <c r="AH35" t="s">
        <v>272</v>
      </c>
      <c r="AI35" t="s">
        <v>272</v>
      </c>
      <c r="AJ35">
        <v>0</v>
      </c>
      <c r="AK35" t="s">
        <v>408</v>
      </c>
      <c r="AM35" t="s">
        <v>408</v>
      </c>
      <c r="AN35" s="109">
        <v>0.33333333333333331</v>
      </c>
      <c r="AO35" s="2" t="s">
        <v>400</v>
      </c>
      <c r="AP35" s="1" t="e" cm="1">
        <f t="array" ref="AP35">_xlfn._xlws.FILTER(#REF!,(#REF!=_4__Manutenção__4[[#This Row],[ID Propriedade]])*(#REF!=_4__Manutenção__4[[#This Row],[Intervenção]])*(#REF!=_4__Manutenção__4[[#This Row],[Nº da Intervenção]]))</f>
        <v>#REF!</v>
      </c>
      <c r="AQ3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6" spans="1:43" x14ac:dyDescent="0.35">
      <c r="A36" t="s">
        <v>98</v>
      </c>
      <c r="B36" t="s">
        <v>31</v>
      </c>
      <c r="C36">
        <v>2</v>
      </c>
      <c r="D36">
        <v>2</v>
      </c>
      <c r="E36">
        <v>22</v>
      </c>
      <c r="F36">
        <v>10</v>
      </c>
      <c r="G36">
        <v>79.700000000000017</v>
      </c>
      <c r="H36" t="s">
        <v>401</v>
      </c>
      <c r="I36" t="s">
        <v>426</v>
      </c>
      <c r="J36">
        <v>20</v>
      </c>
      <c r="K36" t="s">
        <v>396</v>
      </c>
      <c r="L36" t="s">
        <v>272</v>
      </c>
      <c r="M36">
        <v>3</v>
      </c>
      <c r="N36">
        <v>3</v>
      </c>
      <c r="O36">
        <v>2</v>
      </c>
      <c r="P36">
        <v>3</v>
      </c>
      <c r="Q36" t="s">
        <v>397</v>
      </c>
      <c r="R36">
        <v>6</v>
      </c>
      <c r="S36">
        <v>6</v>
      </c>
      <c r="T36">
        <v>4</v>
      </c>
      <c r="U36">
        <v>6</v>
      </c>
      <c r="V36" t="s">
        <v>398</v>
      </c>
      <c r="W36" t="s">
        <v>443</v>
      </c>
      <c r="X36" t="s">
        <v>446</v>
      </c>
      <c r="Y36" t="s">
        <v>447</v>
      </c>
      <c r="Z36">
        <v>0.125</v>
      </c>
      <c r="AA36" t="s">
        <v>448</v>
      </c>
      <c r="AC36" t="s">
        <v>292</v>
      </c>
      <c r="AD36" t="s">
        <v>407</v>
      </c>
      <c r="AE36" t="s">
        <v>421</v>
      </c>
      <c r="AF36">
        <v>0</v>
      </c>
      <c r="AG36" t="s">
        <v>397</v>
      </c>
      <c r="AH36" t="s">
        <v>397</v>
      </c>
      <c r="AI36" t="s">
        <v>398</v>
      </c>
      <c r="AJ36">
        <v>0</v>
      </c>
      <c r="AK36" t="s">
        <v>408</v>
      </c>
      <c r="AM36" t="s">
        <v>413</v>
      </c>
      <c r="AN36" s="109">
        <v>0.61333333333333329</v>
      </c>
      <c r="AO36" s="2" t="s">
        <v>449</v>
      </c>
      <c r="AP36" s="1" t="e" cm="1">
        <f t="array" ref="AP36">_xlfn._xlws.FILTER(#REF!,(#REF!=_4__Manutenção__4[[#This Row],[ID Propriedade]])*(#REF!=_4__Manutenção__4[[#This Row],[Intervenção]])*(#REF!=_4__Manutenção__4[[#This Row],[Nº da Intervenção]]))</f>
        <v>#REF!</v>
      </c>
      <c r="AQ3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7" spans="1:43" x14ac:dyDescent="0.35">
      <c r="A37" t="s">
        <v>21</v>
      </c>
      <c r="B37" t="s">
        <v>29</v>
      </c>
      <c r="C37">
        <v>1</v>
      </c>
      <c r="D37">
        <v>4</v>
      </c>
      <c r="E37">
        <v>9</v>
      </c>
      <c r="F37">
        <v>3</v>
      </c>
      <c r="G37">
        <v>29.099999999999998</v>
      </c>
      <c r="H37" t="s">
        <v>401</v>
      </c>
      <c r="I37" t="s">
        <v>402</v>
      </c>
      <c r="J37">
        <v>49</v>
      </c>
      <c r="K37" t="s">
        <v>396</v>
      </c>
      <c r="L37" t="s">
        <v>272</v>
      </c>
      <c r="M37">
        <v>3</v>
      </c>
      <c r="N37">
        <v>2</v>
      </c>
      <c r="O37">
        <v>1</v>
      </c>
      <c r="P37">
        <v>3</v>
      </c>
      <c r="Q37" t="s">
        <v>397</v>
      </c>
      <c r="R37">
        <v>6</v>
      </c>
      <c r="S37">
        <v>4</v>
      </c>
      <c r="T37">
        <v>2</v>
      </c>
      <c r="U37">
        <v>6</v>
      </c>
      <c r="V37" t="s">
        <v>398</v>
      </c>
      <c r="W37" t="s">
        <v>438</v>
      </c>
      <c r="X37" t="s">
        <v>615</v>
      </c>
      <c r="Y37" t="s">
        <v>616</v>
      </c>
      <c r="Z37">
        <v>3.7499999999999999E-2</v>
      </c>
      <c r="AA37" t="s">
        <v>617</v>
      </c>
      <c r="AB37">
        <v>13.41</v>
      </c>
      <c r="AC37" t="s">
        <v>572</v>
      </c>
      <c r="AD37" t="s">
        <v>272</v>
      </c>
      <c r="AE37" t="s">
        <v>272</v>
      </c>
      <c r="AF37">
        <v>0</v>
      </c>
      <c r="AG37" t="s">
        <v>397</v>
      </c>
      <c r="AH37" t="s">
        <v>272</v>
      </c>
      <c r="AI37" t="s">
        <v>272</v>
      </c>
      <c r="AJ37">
        <v>0</v>
      </c>
      <c r="AK37" t="s">
        <v>408</v>
      </c>
      <c r="AL37">
        <v>0</v>
      </c>
      <c r="AM37" t="s">
        <v>408</v>
      </c>
      <c r="AN37" s="109">
        <v>0.44</v>
      </c>
      <c r="AO37" s="2" t="s">
        <v>400</v>
      </c>
      <c r="AP37" s="1" t="e" cm="1">
        <f t="array" ref="AP37">_xlfn._xlws.FILTER(#REF!,(#REF!=_4__Manutenção__4[[#This Row],[ID Propriedade]])*(#REF!=_4__Manutenção__4[[#This Row],[Intervenção]])*(#REF!=_4__Manutenção__4[[#This Row],[Nº da Intervenção]]))</f>
        <v>#REF!</v>
      </c>
      <c r="AQ3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8" spans="1:43" x14ac:dyDescent="0.35">
      <c r="A38" t="s">
        <v>21</v>
      </c>
      <c r="B38" t="s">
        <v>29</v>
      </c>
      <c r="C38">
        <v>2</v>
      </c>
      <c r="D38">
        <v>4</v>
      </c>
      <c r="E38">
        <v>23</v>
      </c>
      <c r="F38">
        <v>7</v>
      </c>
      <c r="G38">
        <v>62.799999999999983</v>
      </c>
      <c r="H38" t="s">
        <v>401</v>
      </c>
      <c r="I38" t="s">
        <v>402</v>
      </c>
      <c r="J38">
        <v>20</v>
      </c>
      <c r="K38" t="s">
        <v>396</v>
      </c>
      <c r="L38" t="s">
        <v>272</v>
      </c>
      <c r="M38">
        <v>3</v>
      </c>
      <c r="N38">
        <v>2</v>
      </c>
      <c r="O38">
        <v>2</v>
      </c>
      <c r="P38">
        <v>3</v>
      </c>
      <c r="Q38" t="s">
        <v>397</v>
      </c>
      <c r="R38">
        <v>6</v>
      </c>
      <c r="S38">
        <v>4</v>
      </c>
      <c r="T38">
        <v>4</v>
      </c>
      <c r="U38">
        <v>6</v>
      </c>
      <c r="V38" t="s">
        <v>398</v>
      </c>
      <c r="W38" t="s">
        <v>457</v>
      </c>
      <c r="X38" t="s">
        <v>618</v>
      </c>
      <c r="Y38" t="s">
        <v>619</v>
      </c>
      <c r="Z38">
        <v>8.7499999999999994E-2</v>
      </c>
      <c r="AA38" t="s">
        <v>620</v>
      </c>
      <c r="AB38">
        <v>75.67</v>
      </c>
      <c r="AC38" t="s">
        <v>610</v>
      </c>
      <c r="AD38" t="s">
        <v>272</v>
      </c>
      <c r="AE38" t="s">
        <v>407</v>
      </c>
      <c r="AF38">
        <v>0</v>
      </c>
      <c r="AG38" t="s">
        <v>397</v>
      </c>
      <c r="AH38" t="s">
        <v>272</v>
      </c>
      <c r="AI38" t="s">
        <v>397</v>
      </c>
      <c r="AJ38">
        <v>0</v>
      </c>
      <c r="AK38" t="s">
        <v>408</v>
      </c>
      <c r="AL38">
        <v>9</v>
      </c>
      <c r="AM38" t="s">
        <v>454</v>
      </c>
      <c r="AN38" s="109">
        <v>0.62666666666666671</v>
      </c>
      <c r="AO38" s="2" t="s">
        <v>449</v>
      </c>
      <c r="AP38" s="1" t="e" cm="1">
        <f t="array" ref="AP38">_xlfn._xlws.FILTER(#REF!,(#REF!=_4__Manutenção__4[[#This Row],[ID Propriedade]])*(#REF!=_4__Manutenção__4[[#This Row],[Intervenção]])*(#REF!=_4__Manutenção__4[[#This Row],[Nº da Intervenção]]))</f>
        <v>#REF!</v>
      </c>
      <c r="AQ3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39" spans="1:43" x14ac:dyDescent="0.35">
      <c r="A39" t="s">
        <v>101</v>
      </c>
      <c r="B39" t="s">
        <v>29</v>
      </c>
      <c r="C39">
        <v>1</v>
      </c>
      <c r="D39">
        <v>4</v>
      </c>
      <c r="E39">
        <v>42</v>
      </c>
      <c r="F39">
        <v>14</v>
      </c>
      <c r="G39">
        <v>200.24999999999997</v>
      </c>
      <c r="H39" t="s">
        <v>450</v>
      </c>
      <c r="I39" t="s">
        <v>426</v>
      </c>
      <c r="J39">
        <v>25</v>
      </c>
      <c r="K39" t="s">
        <v>396</v>
      </c>
      <c r="L39" t="s">
        <v>427</v>
      </c>
      <c r="M39">
        <v>2</v>
      </c>
      <c r="N39">
        <v>3</v>
      </c>
      <c r="O39">
        <v>1</v>
      </c>
      <c r="P39">
        <v>3</v>
      </c>
      <c r="Q39" t="s">
        <v>421</v>
      </c>
      <c r="R39">
        <v>4</v>
      </c>
      <c r="S39">
        <v>6</v>
      </c>
      <c r="T39">
        <v>2</v>
      </c>
      <c r="U39">
        <v>6</v>
      </c>
      <c r="V39" t="s">
        <v>422</v>
      </c>
      <c r="W39" t="s">
        <v>403</v>
      </c>
      <c r="X39" t="s">
        <v>621</v>
      </c>
      <c r="Y39" t="s">
        <v>622</v>
      </c>
      <c r="Z39">
        <v>0.17499999999999999</v>
      </c>
      <c r="AA39" t="s">
        <v>623</v>
      </c>
      <c r="AB39">
        <v>49.36</v>
      </c>
      <c r="AC39" t="s">
        <v>579</v>
      </c>
      <c r="AD39" t="s">
        <v>407</v>
      </c>
      <c r="AE39" t="s">
        <v>421</v>
      </c>
      <c r="AF39">
        <v>0</v>
      </c>
      <c r="AG39" t="s">
        <v>397</v>
      </c>
      <c r="AH39" t="s">
        <v>397</v>
      </c>
      <c r="AI39" t="s">
        <v>398</v>
      </c>
      <c r="AJ39">
        <v>0</v>
      </c>
      <c r="AK39" t="s">
        <v>408</v>
      </c>
      <c r="AL39">
        <v>6</v>
      </c>
      <c r="AM39" t="s">
        <v>438</v>
      </c>
      <c r="AN39" s="109">
        <v>0.61333333333333329</v>
      </c>
      <c r="AO39" s="2" t="s">
        <v>449</v>
      </c>
      <c r="AP39" s="1" t="e" cm="1">
        <f t="array" ref="AP39">_xlfn._xlws.FILTER(#REF!,(#REF!=_4__Manutenção__4[[#This Row],[ID Propriedade]])*(#REF!=_4__Manutenção__4[[#This Row],[Intervenção]])*(#REF!=_4__Manutenção__4[[#This Row],[Nº da Intervenção]]))</f>
        <v>#REF!</v>
      </c>
      <c r="AQ3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0" spans="1:43" x14ac:dyDescent="0.35">
      <c r="A40" t="s">
        <v>103</v>
      </c>
      <c r="B40" t="s">
        <v>29</v>
      </c>
      <c r="C40">
        <v>1</v>
      </c>
      <c r="D40">
        <v>3</v>
      </c>
      <c r="E40">
        <v>16</v>
      </c>
      <c r="F40">
        <v>3</v>
      </c>
      <c r="G40">
        <v>29.200000000000003</v>
      </c>
      <c r="H40" t="s">
        <v>450</v>
      </c>
      <c r="I40" t="s">
        <v>402</v>
      </c>
      <c r="J40">
        <v>0</v>
      </c>
      <c r="K40" t="s">
        <v>396</v>
      </c>
      <c r="L40" t="s">
        <v>420</v>
      </c>
      <c r="M40">
        <v>2</v>
      </c>
      <c r="N40">
        <v>2</v>
      </c>
      <c r="O40">
        <v>3</v>
      </c>
      <c r="P40">
        <v>3</v>
      </c>
      <c r="Q40" t="s">
        <v>421</v>
      </c>
      <c r="R40">
        <v>4</v>
      </c>
      <c r="S40">
        <v>4</v>
      </c>
      <c r="T40">
        <v>6</v>
      </c>
      <c r="U40">
        <v>6</v>
      </c>
      <c r="V40" t="s">
        <v>422</v>
      </c>
      <c r="W40" t="s">
        <v>438</v>
      </c>
      <c r="X40" t="s">
        <v>624</v>
      </c>
      <c r="Y40" t="s">
        <v>520</v>
      </c>
      <c r="Z40">
        <v>3.7499999999999999E-2</v>
      </c>
      <c r="AA40" t="s">
        <v>625</v>
      </c>
      <c r="AB40">
        <v>28.93</v>
      </c>
      <c r="AC40" t="s">
        <v>573</v>
      </c>
      <c r="AD40" t="s">
        <v>272</v>
      </c>
      <c r="AE40" t="s">
        <v>407</v>
      </c>
      <c r="AF40">
        <v>0</v>
      </c>
      <c r="AG40" t="s">
        <v>397</v>
      </c>
      <c r="AH40" t="s">
        <v>272</v>
      </c>
      <c r="AI40" t="s">
        <v>397</v>
      </c>
      <c r="AJ40">
        <v>0</v>
      </c>
      <c r="AK40" t="s">
        <v>408</v>
      </c>
      <c r="AL40">
        <v>3</v>
      </c>
      <c r="AM40" t="s">
        <v>430</v>
      </c>
      <c r="AN40" s="109">
        <v>0.52</v>
      </c>
      <c r="AO40" s="2" t="s">
        <v>449</v>
      </c>
      <c r="AP40" s="1" t="e" cm="1">
        <f t="array" ref="AP40">_xlfn._xlws.FILTER(#REF!,(#REF!=_4__Manutenção__4[[#This Row],[ID Propriedade]])*(#REF!=_4__Manutenção__4[[#This Row],[Intervenção]])*(#REF!=_4__Manutenção__4[[#This Row],[Nº da Intervenção]]))</f>
        <v>#REF!</v>
      </c>
      <c r="AQ4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1" spans="1:43" x14ac:dyDescent="0.35">
      <c r="A41" t="s">
        <v>22</v>
      </c>
      <c r="B41" t="s">
        <v>31</v>
      </c>
      <c r="C41">
        <v>1</v>
      </c>
      <c r="D41">
        <v>2</v>
      </c>
      <c r="E41">
        <v>0</v>
      </c>
      <c r="F41">
        <v>0</v>
      </c>
      <c r="G41">
        <v>0</v>
      </c>
      <c r="H41" t="s">
        <v>401</v>
      </c>
      <c r="I41" t="s">
        <v>426</v>
      </c>
      <c r="J41">
        <v>50</v>
      </c>
      <c r="K41" t="s">
        <v>396</v>
      </c>
      <c r="L41" t="s">
        <v>272</v>
      </c>
      <c r="M41">
        <v>3</v>
      </c>
      <c r="N41">
        <v>3</v>
      </c>
      <c r="O41">
        <v>0</v>
      </c>
      <c r="P41">
        <v>3</v>
      </c>
      <c r="Q41" t="s">
        <v>397</v>
      </c>
      <c r="R41">
        <v>6</v>
      </c>
      <c r="S41">
        <v>6</v>
      </c>
      <c r="T41">
        <v>0</v>
      </c>
      <c r="U41">
        <v>6</v>
      </c>
      <c r="V41" t="s">
        <v>398</v>
      </c>
      <c r="W41" t="s">
        <v>438</v>
      </c>
      <c r="X41" t="s">
        <v>272</v>
      </c>
      <c r="Y41" t="s">
        <v>272</v>
      </c>
      <c r="Z41">
        <v>0</v>
      </c>
      <c r="AA41" t="s">
        <v>272</v>
      </c>
      <c r="AC41" t="s">
        <v>292</v>
      </c>
      <c r="AD41" t="s">
        <v>272</v>
      </c>
      <c r="AE41" t="s">
        <v>272</v>
      </c>
      <c r="AF41">
        <v>0</v>
      </c>
      <c r="AG41" t="s">
        <v>272</v>
      </c>
      <c r="AH41" t="s">
        <v>272</v>
      </c>
      <c r="AI41" t="s">
        <v>272</v>
      </c>
      <c r="AJ41">
        <v>0</v>
      </c>
      <c r="AK41" t="s">
        <v>272</v>
      </c>
      <c r="AM41" t="s">
        <v>272</v>
      </c>
      <c r="AN41" s="109">
        <v>0.32</v>
      </c>
      <c r="AO41" s="2" t="s">
        <v>400</v>
      </c>
      <c r="AP41" s="1" t="e" cm="1">
        <f t="array" ref="AP41">_xlfn._xlws.FILTER(#REF!,(#REF!=_4__Manutenção__4[[#This Row],[ID Propriedade]])*(#REF!=_4__Manutenção__4[[#This Row],[Intervenção]])*(#REF!=_4__Manutenção__4[[#This Row],[Nº da Intervenção]]))</f>
        <v>#REF!</v>
      </c>
      <c r="AQ4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2" spans="1:43" x14ac:dyDescent="0.35">
      <c r="A42" t="s">
        <v>22</v>
      </c>
      <c r="B42" t="s">
        <v>29</v>
      </c>
      <c r="C42">
        <v>8</v>
      </c>
      <c r="D42">
        <v>2</v>
      </c>
      <c r="E42">
        <v>9</v>
      </c>
      <c r="F42">
        <v>5</v>
      </c>
      <c r="G42">
        <v>25</v>
      </c>
      <c r="H42" t="s">
        <v>401</v>
      </c>
      <c r="I42" t="s">
        <v>416</v>
      </c>
      <c r="J42">
        <v>50</v>
      </c>
      <c r="K42" t="s">
        <v>396</v>
      </c>
      <c r="L42" t="s">
        <v>626</v>
      </c>
      <c r="M42">
        <v>3</v>
      </c>
      <c r="N42">
        <v>1</v>
      </c>
      <c r="O42">
        <v>0</v>
      </c>
      <c r="P42">
        <v>3</v>
      </c>
      <c r="Q42" t="s">
        <v>421</v>
      </c>
      <c r="R42">
        <v>6</v>
      </c>
      <c r="S42">
        <v>2</v>
      </c>
      <c r="T42">
        <v>0</v>
      </c>
      <c r="U42">
        <v>6</v>
      </c>
      <c r="V42" t="s">
        <v>422</v>
      </c>
      <c r="W42" t="s">
        <v>413</v>
      </c>
      <c r="X42" t="s">
        <v>549</v>
      </c>
      <c r="Y42" t="s">
        <v>471</v>
      </c>
      <c r="Z42">
        <v>6.25E-2</v>
      </c>
      <c r="AA42" t="s">
        <v>627</v>
      </c>
      <c r="AB42">
        <v>40.22</v>
      </c>
      <c r="AC42" t="s">
        <v>579</v>
      </c>
      <c r="AD42" t="s">
        <v>272</v>
      </c>
      <c r="AE42" t="s">
        <v>407</v>
      </c>
      <c r="AF42">
        <v>0</v>
      </c>
      <c r="AG42" t="s">
        <v>397</v>
      </c>
      <c r="AH42" t="s">
        <v>272</v>
      </c>
      <c r="AI42" t="s">
        <v>397</v>
      </c>
      <c r="AJ42">
        <v>0</v>
      </c>
      <c r="AK42" t="s">
        <v>408</v>
      </c>
      <c r="AL42">
        <v>6</v>
      </c>
      <c r="AM42" t="s">
        <v>413</v>
      </c>
      <c r="AN42" s="109">
        <v>0.48</v>
      </c>
      <c r="AO42" s="2" t="s">
        <v>400</v>
      </c>
      <c r="AP42" s="1" t="e" cm="1">
        <f t="array" ref="AP42">_xlfn._xlws.FILTER(#REF!,(#REF!=_4__Manutenção__4[[#This Row],[ID Propriedade]])*(#REF!=_4__Manutenção__4[[#This Row],[Intervenção]])*(#REF!=_4__Manutenção__4[[#This Row],[Nº da Intervenção]]))</f>
        <v>#REF!</v>
      </c>
      <c r="AQ4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3" spans="1:43" x14ac:dyDescent="0.35">
      <c r="A43" t="s">
        <v>22</v>
      </c>
      <c r="B43" t="s">
        <v>29</v>
      </c>
      <c r="C43">
        <v>7</v>
      </c>
      <c r="D43">
        <v>2</v>
      </c>
      <c r="E43">
        <v>15</v>
      </c>
      <c r="F43">
        <v>6</v>
      </c>
      <c r="G43">
        <v>44.58</v>
      </c>
      <c r="H43" t="s">
        <v>401</v>
      </c>
      <c r="I43" t="s">
        <v>426</v>
      </c>
      <c r="J43">
        <v>50</v>
      </c>
      <c r="K43" t="s">
        <v>396</v>
      </c>
      <c r="L43" t="s">
        <v>501</v>
      </c>
      <c r="M43">
        <v>3</v>
      </c>
      <c r="N43">
        <v>3</v>
      </c>
      <c r="O43">
        <v>0</v>
      </c>
      <c r="P43">
        <v>3</v>
      </c>
      <c r="Q43" t="s">
        <v>421</v>
      </c>
      <c r="R43">
        <v>6</v>
      </c>
      <c r="S43">
        <v>6</v>
      </c>
      <c r="T43">
        <v>0</v>
      </c>
      <c r="U43">
        <v>6</v>
      </c>
      <c r="V43" t="s">
        <v>422</v>
      </c>
      <c r="W43" t="s">
        <v>403</v>
      </c>
      <c r="X43" t="s">
        <v>628</v>
      </c>
      <c r="Y43" t="s">
        <v>463</v>
      </c>
      <c r="Z43">
        <v>7.4999999999999997E-2</v>
      </c>
      <c r="AA43" t="s">
        <v>629</v>
      </c>
      <c r="AB43">
        <v>25.5</v>
      </c>
      <c r="AC43" t="s">
        <v>573</v>
      </c>
      <c r="AD43" t="s">
        <v>272</v>
      </c>
      <c r="AE43" t="s">
        <v>407</v>
      </c>
      <c r="AF43">
        <v>0</v>
      </c>
      <c r="AG43" t="s">
        <v>397</v>
      </c>
      <c r="AH43" t="s">
        <v>272</v>
      </c>
      <c r="AI43" t="s">
        <v>397</v>
      </c>
      <c r="AJ43">
        <v>0</v>
      </c>
      <c r="AK43" t="s">
        <v>408</v>
      </c>
      <c r="AL43">
        <v>3</v>
      </c>
      <c r="AM43" t="s">
        <v>430</v>
      </c>
      <c r="AN43" s="109">
        <v>0.49333333333333335</v>
      </c>
      <c r="AO43" s="2" t="s">
        <v>400</v>
      </c>
      <c r="AP43" s="1" t="e" cm="1">
        <f t="array" ref="AP43">_xlfn._xlws.FILTER(#REF!,(#REF!=_4__Manutenção__4[[#This Row],[ID Propriedade]])*(#REF!=_4__Manutenção__4[[#This Row],[Intervenção]])*(#REF!=_4__Manutenção__4[[#This Row],[Nº da Intervenção]]))</f>
        <v>#REF!</v>
      </c>
      <c r="AQ4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4" spans="1:43" x14ac:dyDescent="0.35">
      <c r="A44" t="s">
        <v>22</v>
      </c>
      <c r="B44" t="s">
        <v>29</v>
      </c>
      <c r="C44">
        <v>6</v>
      </c>
      <c r="D44">
        <v>2</v>
      </c>
      <c r="E44">
        <v>23</v>
      </c>
      <c r="F44">
        <v>6</v>
      </c>
      <c r="G44">
        <v>75.8</v>
      </c>
      <c r="H44" t="s">
        <v>411</v>
      </c>
      <c r="I44" t="s">
        <v>402</v>
      </c>
      <c r="J44">
        <v>50</v>
      </c>
      <c r="K44" t="s">
        <v>396</v>
      </c>
      <c r="L44" t="s">
        <v>272</v>
      </c>
      <c r="M44">
        <v>1</v>
      </c>
      <c r="N44">
        <v>2</v>
      </c>
      <c r="O44">
        <v>0</v>
      </c>
      <c r="P44">
        <v>3</v>
      </c>
      <c r="Q44" t="s">
        <v>397</v>
      </c>
      <c r="R44">
        <v>2</v>
      </c>
      <c r="S44">
        <v>4</v>
      </c>
      <c r="T44">
        <v>0</v>
      </c>
      <c r="U44">
        <v>6</v>
      </c>
      <c r="V44" t="s">
        <v>398</v>
      </c>
      <c r="W44" t="s">
        <v>413</v>
      </c>
      <c r="X44" t="s">
        <v>630</v>
      </c>
      <c r="Y44" t="s">
        <v>631</v>
      </c>
      <c r="Z44">
        <v>7.4999999999999997E-2</v>
      </c>
      <c r="AA44" t="s">
        <v>632</v>
      </c>
      <c r="AB44">
        <v>29.47</v>
      </c>
      <c r="AC44" t="s">
        <v>573</v>
      </c>
      <c r="AD44" t="s">
        <v>407</v>
      </c>
      <c r="AE44" t="s">
        <v>421</v>
      </c>
      <c r="AF44">
        <v>0</v>
      </c>
      <c r="AG44" t="s">
        <v>397</v>
      </c>
      <c r="AH44" t="s">
        <v>397</v>
      </c>
      <c r="AI44" t="s">
        <v>398</v>
      </c>
      <c r="AJ44">
        <v>0</v>
      </c>
      <c r="AK44" t="s">
        <v>408</v>
      </c>
      <c r="AL44">
        <v>3</v>
      </c>
      <c r="AM44" t="s">
        <v>454</v>
      </c>
      <c r="AN44" s="109">
        <v>0.52</v>
      </c>
      <c r="AO44" s="2" t="s">
        <v>449</v>
      </c>
      <c r="AP44" s="1" t="e" cm="1">
        <f t="array" ref="AP44">_xlfn._xlws.FILTER(#REF!,(#REF!=_4__Manutenção__4[[#This Row],[ID Propriedade]])*(#REF!=_4__Manutenção__4[[#This Row],[Intervenção]])*(#REF!=_4__Manutenção__4[[#This Row],[Nº da Intervenção]]))</f>
        <v>#REF!</v>
      </c>
      <c r="AQ4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5" spans="1:43" x14ac:dyDescent="0.35">
      <c r="A45" t="s">
        <v>22</v>
      </c>
      <c r="B45" t="s">
        <v>29</v>
      </c>
      <c r="C45">
        <v>5</v>
      </c>
      <c r="D45">
        <v>2</v>
      </c>
      <c r="E45">
        <v>11</v>
      </c>
      <c r="F45">
        <v>5</v>
      </c>
      <c r="G45">
        <v>37.4</v>
      </c>
      <c r="H45" t="s">
        <v>401</v>
      </c>
      <c r="I45" t="s">
        <v>426</v>
      </c>
      <c r="J45">
        <v>50</v>
      </c>
      <c r="K45" t="s">
        <v>396</v>
      </c>
      <c r="L45" t="s">
        <v>272</v>
      </c>
      <c r="M45">
        <v>3</v>
      </c>
      <c r="N45">
        <v>3</v>
      </c>
      <c r="O45">
        <v>0</v>
      </c>
      <c r="P45">
        <v>3</v>
      </c>
      <c r="Q45" t="s">
        <v>397</v>
      </c>
      <c r="R45">
        <v>6</v>
      </c>
      <c r="S45">
        <v>6</v>
      </c>
      <c r="T45">
        <v>0</v>
      </c>
      <c r="U45">
        <v>6</v>
      </c>
      <c r="V45" t="s">
        <v>398</v>
      </c>
      <c r="W45" t="s">
        <v>438</v>
      </c>
      <c r="X45" t="s">
        <v>451</v>
      </c>
      <c r="Y45" t="s">
        <v>538</v>
      </c>
      <c r="Z45">
        <v>6.25E-2</v>
      </c>
      <c r="AA45" t="s">
        <v>633</v>
      </c>
      <c r="AB45">
        <v>20.74</v>
      </c>
      <c r="AC45" t="s">
        <v>573</v>
      </c>
      <c r="AD45" t="s">
        <v>421</v>
      </c>
      <c r="AE45" t="s">
        <v>407</v>
      </c>
      <c r="AF45">
        <v>0</v>
      </c>
      <c r="AG45" t="s">
        <v>397</v>
      </c>
      <c r="AH45" t="s">
        <v>398</v>
      </c>
      <c r="AI45" t="s">
        <v>397</v>
      </c>
      <c r="AJ45">
        <v>0</v>
      </c>
      <c r="AK45" t="s">
        <v>408</v>
      </c>
      <c r="AL45">
        <v>3</v>
      </c>
      <c r="AM45" t="s">
        <v>454</v>
      </c>
      <c r="AN45" s="109">
        <v>0.6</v>
      </c>
      <c r="AO45" s="2" t="s">
        <v>449</v>
      </c>
      <c r="AP45" s="1" t="e" cm="1">
        <f t="array" ref="AP45">_xlfn._xlws.FILTER(#REF!,(#REF!=_4__Manutenção__4[[#This Row],[ID Propriedade]])*(#REF!=_4__Manutenção__4[[#This Row],[Intervenção]])*(#REF!=_4__Manutenção__4[[#This Row],[Nº da Intervenção]]))</f>
        <v>#REF!</v>
      </c>
      <c r="AQ4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6" spans="1:43" x14ac:dyDescent="0.35">
      <c r="A46" t="s">
        <v>22</v>
      </c>
      <c r="B46" t="s">
        <v>29</v>
      </c>
      <c r="C46">
        <v>4</v>
      </c>
      <c r="D46">
        <v>2</v>
      </c>
      <c r="E46">
        <v>0</v>
      </c>
      <c r="F46">
        <v>0</v>
      </c>
      <c r="G46">
        <v>0</v>
      </c>
      <c r="H46" t="s">
        <v>450</v>
      </c>
      <c r="I46" t="s">
        <v>402</v>
      </c>
      <c r="J46">
        <v>50</v>
      </c>
      <c r="K46" t="s">
        <v>396</v>
      </c>
      <c r="L46" t="s">
        <v>272</v>
      </c>
      <c r="M46">
        <v>2</v>
      </c>
      <c r="N46">
        <v>2</v>
      </c>
      <c r="O46">
        <v>0</v>
      </c>
      <c r="P46">
        <v>3</v>
      </c>
      <c r="Q46" t="s">
        <v>397</v>
      </c>
      <c r="R46">
        <v>4</v>
      </c>
      <c r="S46">
        <v>4</v>
      </c>
      <c r="T46">
        <v>0</v>
      </c>
      <c r="U46">
        <v>6</v>
      </c>
      <c r="V46" t="s">
        <v>398</v>
      </c>
      <c r="W46" t="s">
        <v>442</v>
      </c>
      <c r="X46" t="s">
        <v>272</v>
      </c>
      <c r="Y46" t="s">
        <v>272</v>
      </c>
      <c r="Z46">
        <v>0</v>
      </c>
      <c r="AA46" t="s">
        <v>272</v>
      </c>
      <c r="AB46">
        <v>16.440000000000001</v>
      </c>
      <c r="AC46" t="s">
        <v>572</v>
      </c>
      <c r="AD46" t="s">
        <v>272</v>
      </c>
      <c r="AE46" t="s">
        <v>272</v>
      </c>
      <c r="AF46">
        <v>0</v>
      </c>
      <c r="AG46" t="s">
        <v>272</v>
      </c>
      <c r="AH46" t="s">
        <v>272</v>
      </c>
      <c r="AI46" t="s">
        <v>272</v>
      </c>
      <c r="AJ46">
        <v>0</v>
      </c>
      <c r="AK46" t="s">
        <v>272</v>
      </c>
      <c r="AL46">
        <v>0</v>
      </c>
      <c r="AM46" t="s">
        <v>272</v>
      </c>
      <c r="AN46" s="109">
        <v>0.26666666666666666</v>
      </c>
      <c r="AO46" s="2" t="s">
        <v>400</v>
      </c>
      <c r="AP46" s="1" t="e" cm="1">
        <f t="array" ref="AP46">_xlfn._xlws.FILTER(#REF!,(#REF!=_4__Manutenção__4[[#This Row],[ID Propriedade]])*(#REF!=_4__Manutenção__4[[#This Row],[Intervenção]])*(#REF!=_4__Manutenção__4[[#This Row],[Nº da Intervenção]]))</f>
        <v>#REF!</v>
      </c>
      <c r="AQ4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7" spans="1:43" x14ac:dyDescent="0.35">
      <c r="A47" t="s">
        <v>22</v>
      </c>
      <c r="B47" t="s">
        <v>29</v>
      </c>
      <c r="C47">
        <v>3</v>
      </c>
      <c r="D47">
        <v>2</v>
      </c>
      <c r="E47">
        <v>12</v>
      </c>
      <c r="F47">
        <v>6</v>
      </c>
      <c r="G47">
        <v>32.1</v>
      </c>
      <c r="H47" t="s">
        <v>411</v>
      </c>
      <c r="I47" t="s">
        <v>426</v>
      </c>
      <c r="J47">
        <v>50</v>
      </c>
      <c r="K47" t="s">
        <v>396</v>
      </c>
      <c r="L47" t="s">
        <v>634</v>
      </c>
      <c r="M47">
        <v>1</v>
      </c>
      <c r="N47">
        <v>3</v>
      </c>
      <c r="O47">
        <v>0</v>
      </c>
      <c r="P47">
        <v>3</v>
      </c>
      <c r="Q47" t="s">
        <v>421</v>
      </c>
      <c r="R47">
        <v>2</v>
      </c>
      <c r="S47">
        <v>6</v>
      </c>
      <c r="T47">
        <v>0</v>
      </c>
      <c r="U47">
        <v>6</v>
      </c>
      <c r="V47" t="s">
        <v>422</v>
      </c>
      <c r="W47" t="s">
        <v>413</v>
      </c>
      <c r="X47" t="s">
        <v>272</v>
      </c>
      <c r="Y47" t="s">
        <v>455</v>
      </c>
      <c r="Z47">
        <v>7.4999999999999997E-2</v>
      </c>
      <c r="AA47" t="s">
        <v>635</v>
      </c>
      <c r="AB47">
        <v>20.49</v>
      </c>
      <c r="AC47" t="s">
        <v>573</v>
      </c>
      <c r="AD47" t="s">
        <v>272</v>
      </c>
      <c r="AE47" t="s">
        <v>407</v>
      </c>
      <c r="AF47">
        <v>0</v>
      </c>
      <c r="AG47" t="s">
        <v>397</v>
      </c>
      <c r="AH47" t="s">
        <v>272</v>
      </c>
      <c r="AI47" t="s">
        <v>397</v>
      </c>
      <c r="AJ47">
        <v>0</v>
      </c>
      <c r="AK47" t="s">
        <v>408</v>
      </c>
      <c r="AL47">
        <v>3</v>
      </c>
      <c r="AM47" t="s">
        <v>430</v>
      </c>
      <c r="AN47" s="109">
        <v>0.44</v>
      </c>
      <c r="AO47" s="2" t="s">
        <v>400</v>
      </c>
      <c r="AP47" s="1" t="e" cm="1">
        <f t="array" ref="AP47">_xlfn._xlws.FILTER(#REF!,(#REF!=_4__Manutenção__4[[#This Row],[ID Propriedade]])*(#REF!=_4__Manutenção__4[[#This Row],[Intervenção]])*(#REF!=_4__Manutenção__4[[#This Row],[Nº da Intervenção]]))</f>
        <v>#REF!</v>
      </c>
      <c r="AQ4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8" spans="1:43" x14ac:dyDescent="0.35">
      <c r="A48" t="s">
        <v>22</v>
      </c>
      <c r="B48" t="s">
        <v>29</v>
      </c>
      <c r="C48">
        <v>1</v>
      </c>
      <c r="D48">
        <v>2</v>
      </c>
      <c r="E48">
        <v>24</v>
      </c>
      <c r="F48">
        <v>7</v>
      </c>
      <c r="G48">
        <v>88.699999999999989</v>
      </c>
      <c r="H48" t="s">
        <v>411</v>
      </c>
      <c r="I48" t="s">
        <v>426</v>
      </c>
      <c r="J48">
        <v>50</v>
      </c>
      <c r="K48" t="s">
        <v>396</v>
      </c>
      <c r="L48" t="s">
        <v>272</v>
      </c>
      <c r="M48">
        <v>1</v>
      </c>
      <c r="N48">
        <v>3</v>
      </c>
      <c r="O48">
        <v>0</v>
      </c>
      <c r="P48">
        <v>3</v>
      </c>
      <c r="Q48" t="s">
        <v>397</v>
      </c>
      <c r="R48">
        <v>2</v>
      </c>
      <c r="S48">
        <v>6</v>
      </c>
      <c r="T48">
        <v>0</v>
      </c>
      <c r="U48">
        <v>6</v>
      </c>
      <c r="V48" t="s">
        <v>398</v>
      </c>
      <c r="W48" t="s">
        <v>442</v>
      </c>
      <c r="X48" t="s">
        <v>636</v>
      </c>
      <c r="Y48" t="s">
        <v>482</v>
      </c>
      <c r="Z48">
        <v>8.7499999999999994E-2</v>
      </c>
      <c r="AA48" t="s">
        <v>637</v>
      </c>
      <c r="AB48">
        <v>25.21</v>
      </c>
      <c r="AC48" t="s">
        <v>573</v>
      </c>
      <c r="AD48" t="s">
        <v>421</v>
      </c>
      <c r="AE48" t="s">
        <v>421</v>
      </c>
      <c r="AF48">
        <v>0</v>
      </c>
      <c r="AG48" t="s">
        <v>397</v>
      </c>
      <c r="AH48" t="s">
        <v>398</v>
      </c>
      <c r="AI48" t="s">
        <v>398</v>
      </c>
      <c r="AJ48">
        <v>0</v>
      </c>
      <c r="AK48" t="s">
        <v>408</v>
      </c>
      <c r="AL48">
        <v>3</v>
      </c>
      <c r="AM48" t="s">
        <v>438</v>
      </c>
      <c r="AN48" s="109">
        <v>0.58666666666666667</v>
      </c>
      <c r="AO48" s="2" t="s">
        <v>449</v>
      </c>
      <c r="AP48" s="1" t="e" cm="1">
        <f t="array" ref="AP48">_xlfn._xlws.FILTER(#REF!,(#REF!=_4__Manutenção__4[[#This Row],[ID Propriedade]])*(#REF!=_4__Manutenção__4[[#This Row],[Intervenção]])*(#REF!=_4__Manutenção__4[[#This Row],[Nº da Intervenção]]))</f>
        <v>#REF!</v>
      </c>
      <c r="AQ4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49" spans="1:43" x14ac:dyDescent="0.35">
      <c r="A49" t="s">
        <v>22</v>
      </c>
      <c r="B49" t="s">
        <v>29</v>
      </c>
      <c r="C49">
        <v>2</v>
      </c>
      <c r="D49">
        <v>2</v>
      </c>
      <c r="E49">
        <v>15</v>
      </c>
      <c r="F49">
        <v>8</v>
      </c>
      <c r="G49">
        <v>42.95</v>
      </c>
      <c r="H49" t="s">
        <v>411</v>
      </c>
      <c r="I49" t="s">
        <v>426</v>
      </c>
      <c r="J49">
        <v>50</v>
      </c>
      <c r="K49" t="s">
        <v>396</v>
      </c>
      <c r="L49" t="s">
        <v>272</v>
      </c>
      <c r="M49">
        <v>1</v>
      </c>
      <c r="N49">
        <v>3</v>
      </c>
      <c r="O49">
        <v>0</v>
      </c>
      <c r="P49">
        <v>3</v>
      </c>
      <c r="Q49" t="s">
        <v>397</v>
      </c>
      <c r="R49">
        <v>2</v>
      </c>
      <c r="S49">
        <v>6</v>
      </c>
      <c r="T49">
        <v>0</v>
      </c>
      <c r="U49">
        <v>6</v>
      </c>
      <c r="V49" t="s">
        <v>398</v>
      </c>
      <c r="W49" t="s">
        <v>442</v>
      </c>
      <c r="X49" t="s">
        <v>638</v>
      </c>
      <c r="Y49" t="s">
        <v>463</v>
      </c>
      <c r="Z49">
        <v>0.1</v>
      </c>
      <c r="AA49" t="s">
        <v>639</v>
      </c>
      <c r="AB49">
        <v>23.17</v>
      </c>
      <c r="AC49" t="s">
        <v>573</v>
      </c>
      <c r="AD49" t="s">
        <v>407</v>
      </c>
      <c r="AE49" t="s">
        <v>407</v>
      </c>
      <c r="AF49">
        <v>0</v>
      </c>
      <c r="AG49" t="s">
        <v>397</v>
      </c>
      <c r="AH49" t="s">
        <v>397</v>
      </c>
      <c r="AI49" t="s">
        <v>397</v>
      </c>
      <c r="AJ49">
        <v>0</v>
      </c>
      <c r="AK49" t="s">
        <v>408</v>
      </c>
      <c r="AL49">
        <v>3</v>
      </c>
      <c r="AM49" t="s">
        <v>413</v>
      </c>
      <c r="AN49" s="109">
        <v>0.50666666666666671</v>
      </c>
      <c r="AO49" s="2" t="s">
        <v>449</v>
      </c>
      <c r="AP49" s="1" t="e" cm="1">
        <f t="array" ref="AP49">_xlfn._xlws.FILTER(#REF!,(#REF!=_4__Manutenção__4[[#This Row],[ID Propriedade]])*(#REF!=_4__Manutenção__4[[#This Row],[Intervenção]])*(#REF!=_4__Manutenção__4[[#This Row],[Nº da Intervenção]]))</f>
        <v>#REF!</v>
      </c>
      <c r="AQ4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0" spans="1:43" x14ac:dyDescent="0.35">
      <c r="A50" t="s">
        <v>106</v>
      </c>
      <c r="B50" t="s">
        <v>29</v>
      </c>
      <c r="C50">
        <v>1</v>
      </c>
      <c r="D50">
        <v>3</v>
      </c>
      <c r="E50">
        <v>0</v>
      </c>
      <c r="F50">
        <v>0</v>
      </c>
      <c r="G50">
        <v>0</v>
      </c>
      <c r="H50" t="s">
        <v>411</v>
      </c>
      <c r="I50" t="s">
        <v>426</v>
      </c>
      <c r="J50">
        <v>60</v>
      </c>
      <c r="K50" t="s">
        <v>396</v>
      </c>
      <c r="L50" t="s">
        <v>272</v>
      </c>
      <c r="M50">
        <v>1</v>
      </c>
      <c r="N50">
        <v>3</v>
      </c>
      <c r="O50">
        <v>0</v>
      </c>
      <c r="P50">
        <v>3</v>
      </c>
      <c r="Q50" t="s">
        <v>397</v>
      </c>
      <c r="R50">
        <v>2</v>
      </c>
      <c r="S50">
        <v>6</v>
      </c>
      <c r="T50">
        <v>0</v>
      </c>
      <c r="U50">
        <v>6</v>
      </c>
      <c r="V50" t="s">
        <v>398</v>
      </c>
      <c r="W50" t="s">
        <v>442</v>
      </c>
      <c r="X50" t="s">
        <v>272</v>
      </c>
      <c r="Y50" t="s">
        <v>272</v>
      </c>
      <c r="Z50">
        <v>0</v>
      </c>
      <c r="AA50" t="s">
        <v>272</v>
      </c>
      <c r="AC50" t="s">
        <v>292</v>
      </c>
      <c r="AD50" t="s">
        <v>272</v>
      </c>
      <c r="AE50" t="s">
        <v>272</v>
      </c>
      <c r="AF50">
        <v>0</v>
      </c>
      <c r="AG50" t="s">
        <v>272</v>
      </c>
      <c r="AH50" t="s">
        <v>272</v>
      </c>
      <c r="AI50" t="s">
        <v>272</v>
      </c>
      <c r="AJ50">
        <v>0</v>
      </c>
      <c r="AK50" t="s">
        <v>272</v>
      </c>
      <c r="AM50" t="s">
        <v>272</v>
      </c>
      <c r="AN50" s="109">
        <v>0.26666666666666666</v>
      </c>
      <c r="AO50" s="2" t="s">
        <v>400</v>
      </c>
      <c r="AP50" s="1" t="e" cm="1">
        <f t="array" ref="AP50">_xlfn._xlws.FILTER(#REF!,(#REF!=_4__Manutenção__4[[#This Row],[ID Propriedade]])*(#REF!=_4__Manutenção__4[[#This Row],[Intervenção]])*(#REF!=_4__Manutenção__4[[#This Row],[Nº da Intervenção]]))</f>
        <v>#REF!</v>
      </c>
      <c r="AQ5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1" spans="1:43" x14ac:dyDescent="0.35">
      <c r="A51" t="s">
        <v>106</v>
      </c>
      <c r="B51" t="s">
        <v>31</v>
      </c>
      <c r="C51">
        <v>1</v>
      </c>
      <c r="D51">
        <v>3</v>
      </c>
      <c r="E51">
        <v>100</v>
      </c>
      <c r="F51">
        <v>30</v>
      </c>
      <c r="G51">
        <v>424.82000000000011</v>
      </c>
      <c r="H51" t="s">
        <v>450</v>
      </c>
      <c r="I51" t="s">
        <v>426</v>
      </c>
      <c r="J51">
        <v>25</v>
      </c>
      <c r="K51" t="s">
        <v>396</v>
      </c>
      <c r="L51" t="s">
        <v>640</v>
      </c>
      <c r="M51">
        <v>2</v>
      </c>
      <c r="N51">
        <v>3</v>
      </c>
      <c r="O51">
        <v>1</v>
      </c>
      <c r="P51">
        <v>3</v>
      </c>
      <c r="Q51" t="s">
        <v>421</v>
      </c>
      <c r="R51">
        <v>4</v>
      </c>
      <c r="S51">
        <v>6</v>
      </c>
      <c r="T51">
        <v>2</v>
      </c>
      <c r="U51">
        <v>6</v>
      </c>
      <c r="V51" t="s">
        <v>422</v>
      </c>
      <c r="W51" t="s">
        <v>403</v>
      </c>
      <c r="X51" t="s">
        <v>641</v>
      </c>
      <c r="Y51" t="s">
        <v>642</v>
      </c>
      <c r="Z51">
        <v>0.375</v>
      </c>
      <c r="AA51" t="s">
        <v>643</v>
      </c>
      <c r="AB51">
        <v>35.49</v>
      </c>
      <c r="AC51" t="s">
        <v>573</v>
      </c>
      <c r="AD51" t="s">
        <v>421</v>
      </c>
      <c r="AE51" t="s">
        <v>397</v>
      </c>
      <c r="AF51">
        <v>2</v>
      </c>
      <c r="AG51" t="s">
        <v>397</v>
      </c>
      <c r="AH51" t="s">
        <v>398</v>
      </c>
      <c r="AI51" t="s">
        <v>408</v>
      </c>
      <c r="AJ51">
        <v>6</v>
      </c>
      <c r="AK51" t="s">
        <v>408</v>
      </c>
      <c r="AL51">
        <v>3</v>
      </c>
      <c r="AM51" t="s">
        <v>614</v>
      </c>
      <c r="AN51" s="109">
        <v>0.73333333333333328</v>
      </c>
      <c r="AO51" s="2" t="s">
        <v>511</v>
      </c>
      <c r="AP51" s="1" t="e" cm="1">
        <f t="array" ref="AP51">_xlfn._xlws.FILTER(#REF!,(#REF!=_4__Manutenção__4[[#This Row],[ID Propriedade]])*(#REF!=_4__Manutenção__4[[#This Row],[Intervenção]])*(#REF!=_4__Manutenção__4[[#This Row],[Nº da Intervenção]]))</f>
        <v>#REF!</v>
      </c>
      <c r="AQ5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2" spans="1:43" x14ac:dyDescent="0.35">
      <c r="A52" t="s">
        <v>108</v>
      </c>
      <c r="B52" t="s">
        <v>29</v>
      </c>
      <c r="C52">
        <v>1</v>
      </c>
      <c r="D52">
        <v>2</v>
      </c>
      <c r="E52">
        <v>0</v>
      </c>
      <c r="F52">
        <v>0</v>
      </c>
      <c r="G52">
        <v>0</v>
      </c>
      <c r="H52" t="s">
        <v>394</v>
      </c>
      <c r="I52" t="s">
        <v>416</v>
      </c>
      <c r="J52">
        <v>80</v>
      </c>
      <c r="K52" t="s">
        <v>396</v>
      </c>
      <c r="L52" t="s">
        <v>272</v>
      </c>
      <c r="M52">
        <v>0</v>
      </c>
      <c r="N52">
        <v>1</v>
      </c>
      <c r="O52">
        <v>0</v>
      </c>
      <c r="P52">
        <v>3</v>
      </c>
      <c r="Q52" t="s">
        <v>397</v>
      </c>
      <c r="R52">
        <v>0</v>
      </c>
      <c r="S52">
        <v>2</v>
      </c>
      <c r="T52">
        <v>0</v>
      </c>
      <c r="U52">
        <v>6</v>
      </c>
      <c r="V52" t="s">
        <v>398</v>
      </c>
      <c r="W52" t="s">
        <v>417</v>
      </c>
      <c r="X52" t="s">
        <v>272</v>
      </c>
      <c r="Y52" t="s">
        <v>272</v>
      </c>
      <c r="Z52">
        <v>0</v>
      </c>
      <c r="AA52" t="s">
        <v>272</v>
      </c>
      <c r="AC52" t="s">
        <v>292</v>
      </c>
      <c r="AD52" t="s">
        <v>272</v>
      </c>
      <c r="AE52" t="s">
        <v>272</v>
      </c>
      <c r="AF52">
        <v>0</v>
      </c>
      <c r="AG52" t="s">
        <v>272</v>
      </c>
      <c r="AH52" t="s">
        <v>272</v>
      </c>
      <c r="AI52" t="s">
        <v>272</v>
      </c>
      <c r="AJ52">
        <v>0</v>
      </c>
      <c r="AK52" t="s">
        <v>272</v>
      </c>
      <c r="AM52" t="s">
        <v>272</v>
      </c>
      <c r="AN52" s="109">
        <v>0.18666666666666668</v>
      </c>
      <c r="AO52" s="2" t="s">
        <v>400</v>
      </c>
      <c r="AP52" s="1" t="e" cm="1">
        <f t="array" ref="AP52">_xlfn._xlws.FILTER(#REF!,(#REF!=_4__Manutenção__4[[#This Row],[ID Propriedade]])*(#REF!=_4__Manutenção__4[[#This Row],[Intervenção]])*(#REF!=_4__Manutenção__4[[#This Row],[Nº da Intervenção]]))</f>
        <v>#REF!</v>
      </c>
      <c r="AQ5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3" spans="1:43" x14ac:dyDescent="0.35">
      <c r="A53" t="s">
        <v>108</v>
      </c>
      <c r="B53" t="s">
        <v>31</v>
      </c>
      <c r="C53">
        <v>1</v>
      </c>
      <c r="D53">
        <v>2</v>
      </c>
      <c r="E53">
        <v>18</v>
      </c>
      <c r="F53">
        <v>5</v>
      </c>
      <c r="G53">
        <v>87.600000000000009</v>
      </c>
      <c r="H53" t="s">
        <v>450</v>
      </c>
      <c r="I53" t="s">
        <v>426</v>
      </c>
      <c r="J53">
        <v>40</v>
      </c>
      <c r="K53" t="s">
        <v>396</v>
      </c>
      <c r="L53" t="s">
        <v>272</v>
      </c>
      <c r="M53">
        <v>2</v>
      </c>
      <c r="N53">
        <v>3</v>
      </c>
      <c r="O53">
        <v>1</v>
      </c>
      <c r="P53">
        <v>3</v>
      </c>
      <c r="Q53" t="s">
        <v>397</v>
      </c>
      <c r="R53">
        <v>4</v>
      </c>
      <c r="S53">
        <v>6</v>
      </c>
      <c r="T53">
        <v>2</v>
      </c>
      <c r="U53">
        <v>6</v>
      </c>
      <c r="V53" t="s">
        <v>398</v>
      </c>
      <c r="W53" t="s">
        <v>438</v>
      </c>
      <c r="X53" t="s">
        <v>451</v>
      </c>
      <c r="Y53" t="s">
        <v>452</v>
      </c>
      <c r="Z53">
        <v>6.25E-2</v>
      </c>
      <c r="AA53" t="s">
        <v>453</v>
      </c>
      <c r="AC53" t="s">
        <v>292</v>
      </c>
      <c r="AD53" t="s">
        <v>421</v>
      </c>
      <c r="AE53" t="s">
        <v>421</v>
      </c>
      <c r="AF53">
        <v>0</v>
      </c>
      <c r="AG53" t="s">
        <v>397</v>
      </c>
      <c r="AH53" t="s">
        <v>398</v>
      </c>
      <c r="AI53" t="s">
        <v>398</v>
      </c>
      <c r="AJ53">
        <v>0</v>
      </c>
      <c r="AK53" t="s">
        <v>408</v>
      </c>
      <c r="AM53" t="s">
        <v>454</v>
      </c>
      <c r="AN53" s="109">
        <v>0.6</v>
      </c>
      <c r="AO53" s="2" t="s">
        <v>449</v>
      </c>
      <c r="AP53" s="1" t="e" cm="1">
        <f t="array" ref="AP53">_xlfn._xlws.FILTER(#REF!,(#REF!=_4__Manutenção__4[[#This Row],[ID Propriedade]])*(#REF!=_4__Manutenção__4[[#This Row],[Intervenção]])*(#REF!=_4__Manutenção__4[[#This Row],[Nº da Intervenção]]))</f>
        <v>#REF!</v>
      </c>
      <c r="AQ5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4" spans="1:43" x14ac:dyDescent="0.35">
      <c r="A54" t="s">
        <v>110</v>
      </c>
      <c r="B54" t="s">
        <v>31</v>
      </c>
      <c r="C54">
        <v>2</v>
      </c>
      <c r="D54">
        <v>2</v>
      </c>
      <c r="E54">
        <v>12</v>
      </c>
      <c r="F54">
        <v>7</v>
      </c>
      <c r="G54">
        <v>23.700000000000003</v>
      </c>
      <c r="H54" t="s">
        <v>401</v>
      </c>
      <c r="I54" t="s">
        <v>416</v>
      </c>
      <c r="J54">
        <v>60</v>
      </c>
      <c r="K54" t="s">
        <v>396</v>
      </c>
      <c r="L54" t="s">
        <v>272</v>
      </c>
      <c r="M54">
        <v>3</v>
      </c>
      <c r="N54">
        <v>1</v>
      </c>
      <c r="O54">
        <v>0</v>
      </c>
      <c r="P54">
        <v>3</v>
      </c>
      <c r="Q54" t="s">
        <v>397</v>
      </c>
      <c r="R54">
        <v>6</v>
      </c>
      <c r="S54">
        <v>2</v>
      </c>
      <c r="T54">
        <v>0</v>
      </c>
      <c r="U54">
        <v>6</v>
      </c>
      <c r="V54" t="s">
        <v>398</v>
      </c>
      <c r="W54" t="s">
        <v>442</v>
      </c>
      <c r="X54" t="s">
        <v>272</v>
      </c>
      <c r="Y54" t="s">
        <v>455</v>
      </c>
      <c r="Z54">
        <v>8.7499999999999994E-2</v>
      </c>
      <c r="AA54" t="s">
        <v>456</v>
      </c>
      <c r="AC54" t="s">
        <v>292</v>
      </c>
      <c r="AD54" t="s">
        <v>272</v>
      </c>
      <c r="AE54" t="s">
        <v>407</v>
      </c>
      <c r="AF54">
        <v>0</v>
      </c>
      <c r="AG54" t="s">
        <v>397</v>
      </c>
      <c r="AH54" t="s">
        <v>272</v>
      </c>
      <c r="AI54" t="s">
        <v>397</v>
      </c>
      <c r="AJ54">
        <v>0</v>
      </c>
      <c r="AK54" t="s">
        <v>408</v>
      </c>
      <c r="AM54" t="s">
        <v>399</v>
      </c>
      <c r="AN54" s="109">
        <v>0.42666666666666669</v>
      </c>
      <c r="AO54" s="2" t="s">
        <v>400</v>
      </c>
      <c r="AP54" s="1" t="e" cm="1">
        <f t="array" ref="AP54">_xlfn._xlws.FILTER(#REF!,(#REF!=_4__Manutenção__4[[#This Row],[ID Propriedade]])*(#REF!=_4__Manutenção__4[[#This Row],[Intervenção]])*(#REF!=_4__Manutenção__4[[#This Row],[Nº da Intervenção]]))</f>
        <v>#REF!</v>
      </c>
      <c r="AQ5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5" spans="1:43" x14ac:dyDescent="0.35">
      <c r="A55" t="s">
        <v>110</v>
      </c>
      <c r="B55" t="s">
        <v>29</v>
      </c>
      <c r="C55">
        <v>1</v>
      </c>
      <c r="D55">
        <v>3</v>
      </c>
      <c r="E55">
        <v>2</v>
      </c>
      <c r="F55">
        <v>2</v>
      </c>
      <c r="G55">
        <v>10.6</v>
      </c>
      <c r="H55" t="s">
        <v>450</v>
      </c>
      <c r="I55" t="s">
        <v>426</v>
      </c>
      <c r="J55">
        <v>20</v>
      </c>
      <c r="K55" t="s">
        <v>396</v>
      </c>
      <c r="L55" t="s">
        <v>272</v>
      </c>
      <c r="M55">
        <v>2</v>
      </c>
      <c r="N55">
        <v>3</v>
      </c>
      <c r="O55">
        <v>2</v>
      </c>
      <c r="P55">
        <v>3</v>
      </c>
      <c r="Q55" t="s">
        <v>397</v>
      </c>
      <c r="R55">
        <v>4</v>
      </c>
      <c r="S55">
        <v>6</v>
      </c>
      <c r="T55">
        <v>4</v>
      </c>
      <c r="U55">
        <v>6</v>
      </c>
      <c r="V55" t="s">
        <v>398</v>
      </c>
      <c r="W55" t="s">
        <v>457</v>
      </c>
      <c r="X55" t="s">
        <v>458</v>
      </c>
      <c r="Y55" t="s">
        <v>459</v>
      </c>
      <c r="Z55">
        <v>2.5000000000000001E-2</v>
      </c>
      <c r="AA55" t="s">
        <v>460</v>
      </c>
      <c r="AC55" t="s">
        <v>292</v>
      </c>
      <c r="AD55" t="s">
        <v>272</v>
      </c>
      <c r="AE55" t="s">
        <v>272</v>
      </c>
      <c r="AF55">
        <v>0</v>
      </c>
      <c r="AG55" t="s">
        <v>397</v>
      </c>
      <c r="AH55" t="s">
        <v>272</v>
      </c>
      <c r="AI55" t="s">
        <v>272</v>
      </c>
      <c r="AJ55">
        <v>0</v>
      </c>
      <c r="AK55" t="s">
        <v>408</v>
      </c>
      <c r="AM55" t="s">
        <v>408</v>
      </c>
      <c r="AN55" s="109">
        <v>0.46666666666666662</v>
      </c>
      <c r="AO55" s="2" t="s">
        <v>400</v>
      </c>
      <c r="AP55" s="1" t="e" cm="1">
        <f t="array" ref="AP55">_xlfn._xlws.FILTER(#REF!,(#REF!=_4__Manutenção__4[[#This Row],[ID Propriedade]])*(#REF!=_4__Manutenção__4[[#This Row],[Intervenção]])*(#REF!=_4__Manutenção__4[[#This Row],[Nº da Intervenção]]))</f>
        <v>#REF!</v>
      </c>
      <c r="AQ5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6" spans="1:43" x14ac:dyDescent="0.35">
      <c r="A56" t="s">
        <v>110</v>
      </c>
      <c r="B56" t="s">
        <v>29</v>
      </c>
      <c r="C56">
        <v>2</v>
      </c>
      <c r="D56">
        <v>2</v>
      </c>
      <c r="E56">
        <v>0</v>
      </c>
      <c r="F56">
        <v>0</v>
      </c>
      <c r="G56">
        <v>0</v>
      </c>
      <c r="H56" t="s">
        <v>411</v>
      </c>
      <c r="I56" t="s">
        <v>416</v>
      </c>
      <c r="J56">
        <v>60</v>
      </c>
      <c r="K56" t="s">
        <v>396</v>
      </c>
      <c r="L56" t="s">
        <v>272</v>
      </c>
      <c r="M56">
        <v>1</v>
      </c>
      <c r="N56">
        <v>1</v>
      </c>
      <c r="O56">
        <v>0</v>
      </c>
      <c r="P56">
        <v>3</v>
      </c>
      <c r="Q56" t="s">
        <v>397</v>
      </c>
      <c r="R56">
        <v>2</v>
      </c>
      <c r="S56">
        <v>2</v>
      </c>
      <c r="T56">
        <v>0</v>
      </c>
      <c r="U56">
        <v>6</v>
      </c>
      <c r="V56" t="s">
        <v>398</v>
      </c>
      <c r="W56" t="s">
        <v>414</v>
      </c>
      <c r="X56" t="s">
        <v>272</v>
      </c>
      <c r="Y56" t="s">
        <v>272</v>
      </c>
      <c r="Z56">
        <v>0</v>
      </c>
      <c r="AA56" t="s">
        <v>272</v>
      </c>
      <c r="AC56" t="s">
        <v>292</v>
      </c>
      <c r="AD56" t="s">
        <v>272</v>
      </c>
      <c r="AE56" t="s">
        <v>272</v>
      </c>
      <c r="AF56">
        <v>0</v>
      </c>
      <c r="AG56" t="s">
        <v>272</v>
      </c>
      <c r="AH56" t="s">
        <v>272</v>
      </c>
      <c r="AI56" t="s">
        <v>272</v>
      </c>
      <c r="AJ56">
        <v>0</v>
      </c>
      <c r="AK56" t="s">
        <v>272</v>
      </c>
      <c r="AM56" t="s">
        <v>272</v>
      </c>
      <c r="AN56" s="109">
        <v>0.21333333333333335</v>
      </c>
      <c r="AO56" s="2" t="s">
        <v>400</v>
      </c>
      <c r="AP56" s="1" t="e" cm="1">
        <f t="array" ref="AP56">_xlfn._xlws.FILTER(#REF!,(#REF!=_4__Manutenção__4[[#This Row],[ID Propriedade]])*(#REF!=_4__Manutenção__4[[#This Row],[Intervenção]])*(#REF!=_4__Manutenção__4[[#This Row],[Nº da Intervenção]]))</f>
        <v>#REF!</v>
      </c>
      <c r="AQ5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7" spans="1:43" x14ac:dyDescent="0.35">
      <c r="A57" t="s">
        <v>110</v>
      </c>
      <c r="B57" t="s">
        <v>29</v>
      </c>
      <c r="C57">
        <v>3</v>
      </c>
      <c r="D57">
        <v>2</v>
      </c>
      <c r="E57">
        <v>0</v>
      </c>
      <c r="F57">
        <v>0</v>
      </c>
      <c r="G57">
        <v>0</v>
      </c>
      <c r="H57" t="s">
        <v>394</v>
      </c>
      <c r="I57" t="s">
        <v>416</v>
      </c>
      <c r="J57">
        <v>60</v>
      </c>
      <c r="K57" t="s">
        <v>396</v>
      </c>
      <c r="L57" t="s">
        <v>272</v>
      </c>
      <c r="M57">
        <v>0</v>
      </c>
      <c r="N57">
        <v>1</v>
      </c>
      <c r="O57">
        <v>0</v>
      </c>
      <c r="P57">
        <v>3</v>
      </c>
      <c r="Q57" t="s">
        <v>397</v>
      </c>
      <c r="R57">
        <v>0</v>
      </c>
      <c r="S57">
        <v>2</v>
      </c>
      <c r="T57">
        <v>0</v>
      </c>
      <c r="U57">
        <v>6</v>
      </c>
      <c r="V57" t="s">
        <v>398</v>
      </c>
      <c r="W57" t="s">
        <v>417</v>
      </c>
      <c r="X57" t="s">
        <v>272</v>
      </c>
      <c r="Y57" t="s">
        <v>272</v>
      </c>
      <c r="Z57">
        <v>0</v>
      </c>
      <c r="AA57" t="s">
        <v>272</v>
      </c>
      <c r="AC57" t="s">
        <v>292</v>
      </c>
      <c r="AD57" t="s">
        <v>272</v>
      </c>
      <c r="AE57" t="s">
        <v>272</v>
      </c>
      <c r="AF57">
        <v>0</v>
      </c>
      <c r="AG57" t="s">
        <v>272</v>
      </c>
      <c r="AH57" t="s">
        <v>272</v>
      </c>
      <c r="AI57" t="s">
        <v>272</v>
      </c>
      <c r="AJ57">
        <v>0</v>
      </c>
      <c r="AK57" t="s">
        <v>272</v>
      </c>
      <c r="AM57" t="s">
        <v>272</v>
      </c>
      <c r="AN57" s="109">
        <v>0.18666666666666668</v>
      </c>
      <c r="AO57" s="2" t="s">
        <v>400</v>
      </c>
      <c r="AP57" s="1" t="e" cm="1">
        <f t="array" ref="AP57">_xlfn._xlws.FILTER(#REF!,(#REF!=_4__Manutenção__4[[#This Row],[ID Propriedade]])*(#REF!=_4__Manutenção__4[[#This Row],[Intervenção]])*(#REF!=_4__Manutenção__4[[#This Row],[Nº da Intervenção]]))</f>
        <v>#REF!</v>
      </c>
      <c r="AQ5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8" spans="1:43" x14ac:dyDescent="0.35">
      <c r="A58" t="s">
        <v>110</v>
      </c>
      <c r="B58" t="s">
        <v>29</v>
      </c>
      <c r="C58">
        <v>4</v>
      </c>
      <c r="D58">
        <v>2</v>
      </c>
      <c r="E58">
        <v>0</v>
      </c>
      <c r="F58">
        <v>0</v>
      </c>
      <c r="G58">
        <v>0</v>
      </c>
      <c r="H58" t="s">
        <v>394</v>
      </c>
      <c r="I58" t="s">
        <v>416</v>
      </c>
      <c r="J58">
        <v>60</v>
      </c>
      <c r="K58" t="s">
        <v>396</v>
      </c>
      <c r="L58" t="s">
        <v>272</v>
      </c>
      <c r="M58">
        <v>0</v>
      </c>
      <c r="N58">
        <v>1</v>
      </c>
      <c r="O58">
        <v>0</v>
      </c>
      <c r="P58">
        <v>3</v>
      </c>
      <c r="Q58" t="s">
        <v>397</v>
      </c>
      <c r="R58">
        <v>0</v>
      </c>
      <c r="S58">
        <v>2</v>
      </c>
      <c r="T58">
        <v>0</v>
      </c>
      <c r="U58">
        <v>6</v>
      </c>
      <c r="V58" t="s">
        <v>398</v>
      </c>
      <c r="W58" t="s">
        <v>417</v>
      </c>
      <c r="X58" t="s">
        <v>272</v>
      </c>
      <c r="Y58" t="s">
        <v>272</v>
      </c>
      <c r="Z58">
        <v>0</v>
      </c>
      <c r="AA58" t="s">
        <v>272</v>
      </c>
      <c r="AC58" t="s">
        <v>292</v>
      </c>
      <c r="AD58" t="s">
        <v>272</v>
      </c>
      <c r="AE58" t="s">
        <v>272</v>
      </c>
      <c r="AF58">
        <v>0</v>
      </c>
      <c r="AG58" t="s">
        <v>272</v>
      </c>
      <c r="AH58" t="s">
        <v>272</v>
      </c>
      <c r="AI58" t="s">
        <v>272</v>
      </c>
      <c r="AJ58">
        <v>0</v>
      </c>
      <c r="AK58" t="s">
        <v>272</v>
      </c>
      <c r="AM58" t="s">
        <v>272</v>
      </c>
      <c r="AN58" s="109">
        <v>0.18666666666666668</v>
      </c>
      <c r="AO58" s="2" t="s">
        <v>400</v>
      </c>
      <c r="AP58" s="1" t="e" cm="1">
        <f t="array" ref="AP58">_xlfn._xlws.FILTER(#REF!,(#REF!=_4__Manutenção__4[[#This Row],[ID Propriedade]])*(#REF!=_4__Manutenção__4[[#This Row],[Intervenção]])*(#REF!=_4__Manutenção__4[[#This Row],[Nº da Intervenção]]))</f>
        <v>#REF!</v>
      </c>
      <c r="AQ5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59" spans="1:43" x14ac:dyDescent="0.35">
      <c r="A59" t="s">
        <v>110</v>
      </c>
      <c r="B59" t="s">
        <v>31</v>
      </c>
      <c r="C59">
        <v>1</v>
      </c>
      <c r="D59">
        <v>2</v>
      </c>
      <c r="E59">
        <v>15</v>
      </c>
      <c r="F59">
        <v>5</v>
      </c>
      <c r="G59">
        <v>12.2</v>
      </c>
      <c r="H59" t="s">
        <v>411</v>
      </c>
      <c r="I59" t="s">
        <v>416</v>
      </c>
      <c r="J59">
        <v>40</v>
      </c>
      <c r="K59" t="s">
        <v>396</v>
      </c>
      <c r="L59" t="s">
        <v>461</v>
      </c>
      <c r="M59">
        <v>1</v>
      </c>
      <c r="N59">
        <v>1</v>
      </c>
      <c r="O59">
        <v>1</v>
      </c>
      <c r="P59">
        <v>3</v>
      </c>
      <c r="Q59" t="s">
        <v>421</v>
      </c>
      <c r="R59">
        <v>2</v>
      </c>
      <c r="S59">
        <v>2</v>
      </c>
      <c r="T59">
        <v>2</v>
      </c>
      <c r="U59">
        <v>6</v>
      </c>
      <c r="V59" t="s">
        <v>422</v>
      </c>
      <c r="W59" t="s">
        <v>414</v>
      </c>
      <c r="X59" t="s">
        <v>462</v>
      </c>
      <c r="Y59" t="s">
        <v>463</v>
      </c>
      <c r="Z59">
        <v>6.25E-2</v>
      </c>
      <c r="AA59" t="s">
        <v>464</v>
      </c>
      <c r="AC59" t="s">
        <v>292</v>
      </c>
      <c r="AD59" t="s">
        <v>272</v>
      </c>
      <c r="AE59" t="s">
        <v>407</v>
      </c>
      <c r="AF59">
        <v>0</v>
      </c>
      <c r="AG59" t="s">
        <v>397</v>
      </c>
      <c r="AH59" t="s">
        <v>272</v>
      </c>
      <c r="AI59" t="s">
        <v>397</v>
      </c>
      <c r="AJ59">
        <v>0</v>
      </c>
      <c r="AK59" t="s">
        <v>408</v>
      </c>
      <c r="AM59" t="s">
        <v>399</v>
      </c>
      <c r="AN59" s="109">
        <v>0.37333333333333335</v>
      </c>
      <c r="AO59" s="2" t="s">
        <v>400</v>
      </c>
      <c r="AP59" s="1" t="e" cm="1">
        <f t="array" ref="AP59">_xlfn._xlws.FILTER(#REF!,(#REF!=_4__Manutenção__4[[#This Row],[ID Propriedade]])*(#REF!=_4__Manutenção__4[[#This Row],[Intervenção]])*(#REF!=_4__Manutenção__4[[#This Row],[Nº da Intervenção]]))</f>
        <v>#REF!</v>
      </c>
      <c r="AQ5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0" spans="1:43" x14ac:dyDescent="0.35">
      <c r="A60" t="s">
        <v>110</v>
      </c>
      <c r="B60" t="s">
        <v>31</v>
      </c>
      <c r="C60">
        <v>3</v>
      </c>
      <c r="D60">
        <v>2</v>
      </c>
      <c r="E60">
        <v>0</v>
      </c>
      <c r="F60">
        <v>0</v>
      </c>
      <c r="G60">
        <v>0</v>
      </c>
      <c r="H60" t="s">
        <v>401</v>
      </c>
      <c r="I60" t="s">
        <v>426</v>
      </c>
      <c r="J60">
        <v>60</v>
      </c>
      <c r="K60" t="s">
        <v>396</v>
      </c>
      <c r="L60" t="s">
        <v>272</v>
      </c>
      <c r="M60">
        <v>3</v>
      </c>
      <c r="N60">
        <v>3</v>
      </c>
      <c r="O60">
        <v>0</v>
      </c>
      <c r="P60">
        <v>3</v>
      </c>
      <c r="Q60" t="s">
        <v>397</v>
      </c>
      <c r="R60">
        <v>6</v>
      </c>
      <c r="S60">
        <v>6</v>
      </c>
      <c r="T60">
        <v>0</v>
      </c>
      <c r="U60">
        <v>6</v>
      </c>
      <c r="V60" t="s">
        <v>398</v>
      </c>
      <c r="W60" t="s">
        <v>438</v>
      </c>
      <c r="X60" t="s">
        <v>272</v>
      </c>
      <c r="Y60" t="s">
        <v>272</v>
      </c>
      <c r="Z60">
        <v>0</v>
      </c>
      <c r="AA60" t="s">
        <v>272</v>
      </c>
      <c r="AC60" t="s">
        <v>292</v>
      </c>
      <c r="AD60" t="s">
        <v>272</v>
      </c>
      <c r="AE60" t="s">
        <v>272</v>
      </c>
      <c r="AF60">
        <v>0</v>
      </c>
      <c r="AG60" t="s">
        <v>272</v>
      </c>
      <c r="AH60" t="s">
        <v>272</v>
      </c>
      <c r="AI60" t="s">
        <v>272</v>
      </c>
      <c r="AJ60">
        <v>0</v>
      </c>
      <c r="AK60" t="s">
        <v>272</v>
      </c>
      <c r="AM60" t="s">
        <v>272</v>
      </c>
      <c r="AN60" s="109">
        <v>0.32</v>
      </c>
      <c r="AO60" s="2" t="s">
        <v>400</v>
      </c>
      <c r="AP60" s="1" t="e" cm="1">
        <f t="array" ref="AP60">_xlfn._xlws.FILTER(#REF!,(#REF!=_4__Manutenção__4[[#This Row],[ID Propriedade]])*(#REF!=_4__Manutenção__4[[#This Row],[Intervenção]])*(#REF!=_4__Manutenção__4[[#This Row],[Nº da Intervenção]]))</f>
        <v>#REF!</v>
      </c>
      <c r="AQ6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1" spans="1:43" x14ac:dyDescent="0.35">
      <c r="A61" t="s">
        <v>112</v>
      </c>
      <c r="B61" t="s">
        <v>29</v>
      </c>
      <c r="C61">
        <v>1</v>
      </c>
      <c r="D61">
        <v>5</v>
      </c>
      <c r="E61">
        <v>9</v>
      </c>
      <c r="F61">
        <v>5</v>
      </c>
      <c r="G61">
        <v>20</v>
      </c>
      <c r="H61" t="s">
        <v>401</v>
      </c>
      <c r="I61" t="s">
        <v>426</v>
      </c>
      <c r="J61">
        <v>0</v>
      </c>
      <c r="K61" t="s">
        <v>396</v>
      </c>
      <c r="L61" t="s">
        <v>525</v>
      </c>
      <c r="M61">
        <v>3</v>
      </c>
      <c r="N61">
        <v>3</v>
      </c>
      <c r="O61">
        <v>3</v>
      </c>
      <c r="P61">
        <v>3</v>
      </c>
      <c r="Q61" t="s">
        <v>421</v>
      </c>
      <c r="R61">
        <v>6</v>
      </c>
      <c r="S61">
        <v>6</v>
      </c>
      <c r="T61">
        <v>6</v>
      </c>
      <c r="U61">
        <v>6</v>
      </c>
      <c r="V61" t="s">
        <v>422</v>
      </c>
      <c r="W61" t="s">
        <v>443</v>
      </c>
      <c r="X61" t="s">
        <v>644</v>
      </c>
      <c r="Y61" t="s">
        <v>645</v>
      </c>
      <c r="Z61">
        <v>6.25E-2</v>
      </c>
      <c r="AA61" t="s">
        <v>422</v>
      </c>
      <c r="AB61">
        <v>34.42</v>
      </c>
      <c r="AC61" t="s">
        <v>573</v>
      </c>
      <c r="AD61" t="s">
        <v>272</v>
      </c>
      <c r="AE61" t="s">
        <v>272</v>
      </c>
      <c r="AF61">
        <v>0</v>
      </c>
      <c r="AG61" t="s">
        <v>397</v>
      </c>
      <c r="AH61" t="s">
        <v>272</v>
      </c>
      <c r="AI61" t="s">
        <v>272</v>
      </c>
      <c r="AJ61">
        <v>0</v>
      </c>
      <c r="AK61" t="s">
        <v>408</v>
      </c>
      <c r="AL61">
        <v>3</v>
      </c>
      <c r="AM61" t="s">
        <v>399</v>
      </c>
      <c r="AN61" s="109">
        <v>0.53333333333333333</v>
      </c>
      <c r="AO61" s="2" t="s">
        <v>449</v>
      </c>
      <c r="AP61" s="1" t="e" cm="1">
        <f t="array" ref="AP61">_xlfn._xlws.FILTER(#REF!,(#REF!=_4__Manutenção__4[[#This Row],[ID Propriedade]])*(#REF!=_4__Manutenção__4[[#This Row],[Intervenção]])*(#REF!=_4__Manutenção__4[[#This Row],[Nº da Intervenção]]))</f>
        <v>#REF!</v>
      </c>
      <c r="AQ6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2" spans="1:43" x14ac:dyDescent="0.35">
      <c r="A62" t="s">
        <v>112</v>
      </c>
      <c r="B62" t="s">
        <v>31</v>
      </c>
      <c r="C62">
        <v>1</v>
      </c>
      <c r="D62">
        <v>2</v>
      </c>
      <c r="E62">
        <v>60</v>
      </c>
      <c r="F62">
        <v>14</v>
      </c>
      <c r="G62">
        <v>100.9</v>
      </c>
      <c r="H62" t="s">
        <v>401</v>
      </c>
      <c r="I62" t="s">
        <v>402</v>
      </c>
      <c r="J62">
        <v>20</v>
      </c>
      <c r="K62" t="s">
        <v>396</v>
      </c>
      <c r="L62" t="s">
        <v>646</v>
      </c>
      <c r="M62">
        <v>3</v>
      </c>
      <c r="N62">
        <v>2</v>
      </c>
      <c r="O62">
        <v>2</v>
      </c>
      <c r="P62">
        <v>3</v>
      </c>
      <c r="Q62" t="s">
        <v>421</v>
      </c>
      <c r="R62">
        <v>6</v>
      </c>
      <c r="S62">
        <v>4</v>
      </c>
      <c r="T62">
        <v>4</v>
      </c>
      <c r="U62">
        <v>6</v>
      </c>
      <c r="V62" t="s">
        <v>422</v>
      </c>
      <c r="W62" t="s">
        <v>438</v>
      </c>
      <c r="X62" t="s">
        <v>647</v>
      </c>
      <c r="Y62" t="s">
        <v>648</v>
      </c>
      <c r="Z62">
        <v>0.17499999999999999</v>
      </c>
      <c r="AA62" t="s">
        <v>649</v>
      </c>
      <c r="AB62">
        <v>30.5</v>
      </c>
      <c r="AC62" t="s">
        <v>573</v>
      </c>
      <c r="AD62" t="s">
        <v>397</v>
      </c>
      <c r="AE62" t="s">
        <v>397</v>
      </c>
      <c r="AF62">
        <v>0</v>
      </c>
      <c r="AG62" t="s">
        <v>397</v>
      </c>
      <c r="AH62" t="s">
        <v>408</v>
      </c>
      <c r="AI62" t="s">
        <v>408</v>
      </c>
      <c r="AJ62">
        <v>0</v>
      </c>
      <c r="AK62" t="s">
        <v>408</v>
      </c>
      <c r="AL62">
        <v>3</v>
      </c>
      <c r="AM62" t="s">
        <v>558</v>
      </c>
      <c r="AN62" s="109">
        <v>0.72</v>
      </c>
      <c r="AO62" s="2" t="s">
        <v>511</v>
      </c>
      <c r="AP62" s="1" t="e" cm="1">
        <f t="array" ref="AP62">_xlfn._xlws.FILTER(#REF!,(#REF!=_4__Manutenção__4[[#This Row],[ID Propriedade]])*(#REF!=_4__Manutenção__4[[#This Row],[Intervenção]])*(#REF!=_4__Manutenção__4[[#This Row],[Nº da Intervenção]]))</f>
        <v>#REF!</v>
      </c>
      <c r="AQ6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3" spans="1:43" x14ac:dyDescent="0.35">
      <c r="A63" t="s">
        <v>114</v>
      </c>
      <c r="B63" t="s">
        <v>29</v>
      </c>
      <c r="C63">
        <v>1</v>
      </c>
      <c r="D63">
        <v>2</v>
      </c>
      <c r="E63">
        <v>4</v>
      </c>
      <c r="F63">
        <v>3</v>
      </c>
      <c r="G63">
        <v>1.7000000000000002</v>
      </c>
      <c r="H63" t="s">
        <v>450</v>
      </c>
      <c r="I63" t="s">
        <v>426</v>
      </c>
      <c r="J63">
        <v>20</v>
      </c>
      <c r="K63" t="s">
        <v>396</v>
      </c>
      <c r="L63" t="s">
        <v>465</v>
      </c>
      <c r="M63">
        <v>2</v>
      </c>
      <c r="N63">
        <v>3</v>
      </c>
      <c r="O63">
        <v>2</v>
      </c>
      <c r="P63">
        <v>3</v>
      </c>
      <c r="Q63" t="s">
        <v>421</v>
      </c>
      <c r="R63">
        <v>4</v>
      </c>
      <c r="S63">
        <v>6</v>
      </c>
      <c r="T63">
        <v>4</v>
      </c>
      <c r="U63">
        <v>6</v>
      </c>
      <c r="V63" t="s">
        <v>422</v>
      </c>
      <c r="W63" t="s">
        <v>438</v>
      </c>
      <c r="X63" t="s">
        <v>272</v>
      </c>
      <c r="Y63" t="s">
        <v>432</v>
      </c>
      <c r="Z63">
        <v>3.7499999999999999E-2</v>
      </c>
      <c r="AA63" t="s">
        <v>466</v>
      </c>
      <c r="AC63" t="s">
        <v>292</v>
      </c>
      <c r="AD63" t="s">
        <v>272</v>
      </c>
      <c r="AE63" t="s">
        <v>272</v>
      </c>
      <c r="AF63">
        <v>0</v>
      </c>
      <c r="AG63" t="s">
        <v>397</v>
      </c>
      <c r="AH63" t="s">
        <v>272</v>
      </c>
      <c r="AI63" t="s">
        <v>272</v>
      </c>
      <c r="AJ63">
        <v>0</v>
      </c>
      <c r="AK63" t="s">
        <v>408</v>
      </c>
      <c r="AM63" t="s">
        <v>408</v>
      </c>
      <c r="AN63" s="109">
        <v>0.44</v>
      </c>
      <c r="AO63" s="2" t="s">
        <v>400</v>
      </c>
      <c r="AP63" s="1" t="e" cm="1">
        <f t="array" ref="AP63">_xlfn._xlws.FILTER(#REF!,(#REF!=_4__Manutenção__4[[#This Row],[ID Propriedade]])*(#REF!=_4__Manutenção__4[[#This Row],[Intervenção]])*(#REF!=_4__Manutenção__4[[#This Row],[Nº da Intervenção]]))</f>
        <v>#REF!</v>
      </c>
      <c r="AQ6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4" spans="1:43" x14ac:dyDescent="0.35">
      <c r="A64" t="s">
        <v>114</v>
      </c>
      <c r="B64" t="s">
        <v>29</v>
      </c>
      <c r="C64">
        <v>10</v>
      </c>
      <c r="D64">
        <v>2</v>
      </c>
      <c r="E64">
        <v>4</v>
      </c>
      <c r="F64">
        <v>3</v>
      </c>
      <c r="G64">
        <v>3.1</v>
      </c>
      <c r="H64" t="s">
        <v>401</v>
      </c>
      <c r="I64" t="s">
        <v>426</v>
      </c>
      <c r="J64">
        <v>40</v>
      </c>
      <c r="K64" t="s">
        <v>396</v>
      </c>
      <c r="L64" t="s">
        <v>272</v>
      </c>
      <c r="M64">
        <v>3</v>
      </c>
      <c r="N64">
        <v>3</v>
      </c>
      <c r="O64">
        <v>1</v>
      </c>
      <c r="P64">
        <v>3</v>
      </c>
      <c r="Q64" t="s">
        <v>397</v>
      </c>
      <c r="R64">
        <v>6</v>
      </c>
      <c r="S64">
        <v>6</v>
      </c>
      <c r="T64">
        <v>2</v>
      </c>
      <c r="U64">
        <v>6</v>
      </c>
      <c r="V64" t="s">
        <v>398</v>
      </c>
      <c r="W64" t="s">
        <v>457</v>
      </c>
      <c r="X64" t="s">
        <v>272</v>
      </c>
      <c r="Y64" t="s">
        <v>432</v>
      </c>
      <c r="Z64">
        <v>3.7499999999999999E-2</v>
      </c>
      <c r="AA64" t="s">
        <v>467</v>
      </c>
      <c r="AC64" t="s">
        <v>292</v>
      </c>
      <c r="AD64" t="s">
        <v>272</v>
      </c>
      <c r="AE64" t="s">
        <v>272</v>
      </c>
      <c r="AF64">
        <v>0</v>
      </c>
      <c r="AG64" t="s">
        <v>397</v>
      </c>
      <c r="AH64" t="s">
        <v>272</v>
      </c>
      <c r="AI64" t="s">
        <v>272</v>
      </c>
      <c r="AJ64">
        <v>0</v>
      </c>
      <c r="AK64" t="s">
        <v>408</v>
      </c>
      <c r="AM64" t="s">
        <v>408</v>
      </c>
      <c r="AN64" s="109">
        <v>0.46666666666666662</v>
      </c>
      <c r="AO64" s="2" t="s">
        <v>400</v>
      </c>
      <c r="AP64" s="1" t="e" cm="1">
        <f t="array" ref="AP64">_xlfn._xlws.FILTER(#REF!,(#REF!=_4__Manutenção__4[[#This Row],[ID Propriedade]])*(#REF!=_4__Manutenção__4[[#This Row],[Intervenção]])*(#REF!=_4__Manutenção__4[[#This Row],[Nº da Intervenção]]))</f>
        <v>#REF!</v>
      </c>
      <c r="AQ6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5" spans="1:43" x14ac:dyDescent="0.35">
      <c r="A65" t="s">
        <v>114</v>
      </c>
      <c r="B65" t="s">
        <v>29</v>
      </c>
      <c r="C65">
        <v>8</v>
      </c>
      <c r="D65">
        <v>2</v>
      </c>
      <c r="E65">
        <v>8</v>
      </c>
      <c r="F65">
        <v>6</v>
      </c>
      <c r="G65">
        <v>4.6500000000000004</v>
      </c>
      <c r="H65" t="s">
        <v>450</v>
      </c>
      <c r="I65" t="s">
        <v>426</v>
      </c>
      <c r="J65">
        <v>60</v>
      </c>
      <c r="K65" t="s">
        <v>396</v>
      </c>
      <c r="L65" t="s">
        <v>272</v>
      </c>
      <c r="M65">
        <v>2</v>
      </c>
      <c r="N65">
        <v>3</v>
      </c>
      <c r="O65">
        <v>0</v>
      </c>
      <c r="P65">
        <v>3</v>
      </c>
      <c r="Q65" t="s">
        <v>397</v>
      </c>
      <c r="R65">
        <v>4</v>
      </c>
      <c r="S65">
        <v>6</v>
      </c>
      <c r="T65">
        <v>0</v>
      </c>
      <c r="U65">
        <v>6</v>
      </c>
      <c r="V65" t="s">
        <v>398</v>
      </c>
      <c r="W65" t="s">
        <v>403</v>
      </c>
      <c r="X65" t="s">
        <v>272</v>
      </c>
      <c r="Y65" t="s">
        <v>468</v>
      </c>
      <c r="Z65">
        <v>7.4999999999999997E-2</v>
      </c>
      <c r="AA65" t="s">
        <v>469</v>
      </c>
      <c r="AC65" t="s">
        <v>292</v>
      </c>
      <c r="AD65" t="s">
        <v>272</v>
      </c>
      <c r="AE65" t="s">
        <v>407</v>
      </c>
      <c r="AF65">
        <v>0</v>
      </c>
      <c r="AG65" t="s">
        <v>397</v>
      </c>
      <c r="AH65" t="s">
        <v>272</v>
      </c>
      <c r="AI65" t="s">
        <v>397</v>
      </c>
      <c r="AJ65">
        <v>0</v>
      </c>
      <c r="AK65" t="s">
        <v>408</v>
      </c>
      <c r="AM65" t="s">
        <v>399</v>
      </c>
      <c r="AN65" s="109">
        <v>0.45333333333333325</v>
      </c>
      <c r="AO65" s="2" t="s">
        <v>400</v>
      </c>
      <c r="AP65" s="1" t="e" cm="1">
        <f t="array" ref="AP65">_xlfn._xlws.FILTER(#REF!,(#REF!=_4__Manutenção__4[[#This Row],[ID Propriedade]])*(#REF!=_4__Manutenção__4[[#This Row],[Intervenção]])*(#REF!=_4__Manutenção__4[[#This Row],[Nº da Intervenção]]))</f>
        <v>#REF!</v>
      </c>
      <c r="AQ6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6" spans="1:43" x14ac:dyDescent="0.35">
      <c r="A66" t="s">
        <v>114</v>
      </c>
      <c r="B66" t="s">
        <v>29</v>
      </c>
      <c r="C66">
        <v>2</v>
      </c>
      <c r="D66">
        <v>2</v>
      </c>
      <c r="E66">
        <v>22</v>
      </c>
      <c r="F66">
        <v>11</v>
      </c>
      <c r="G66">
        <v>22.150000000000002</v>
      </c>
      <c r="H66" t="s">
        <v>450</v>
      </c>
      <c r="I66" t="s">
        <v>426</v>
      </c>
      <c r="J66">
        <v>40</v>
      </c>
      <c r="K66" t="s">
        <v>396</v>
      </c>
      <c r="L66" t="s">
        <v>272</v>
      </c>
      <c r="M66">
        <v>2</v>
      </c>
      <c r="N66">
        <v>3</v>
      </c>
      <c r="O66">
        <v>1</v>
      </c>
      <c r="P66">
        <v>3</v>
      </c>
      <c r="Q66" t="s">
        <v>397</v>
      </c>
      <c r="R66">
        <v>4</v>
      </c>
      <c r="S66">
        <v>6</v>
      </c>
      <c r="T66">
        <v>2</v>
      </c>
      <c r="U66">
        <v>6</v>
      </c>
      <c r="V66" t="s">
        <v>398</v>
      </c>
      <c r="W66" t="s">
        <v>438</v>
      </c>
      <c r="X66" t="s">
        <v>272</v>
      </c>
      <c r="Y66" t="s">
        <v>447</v>
      </c>
      <c r="Z66">
        <v>0.13750000000000001</v>
      </c>
      <c r="AA66" t="s">
        <v>470</v>
      </c>
      <c r="AC66" t="s">
        <v>292</v>
      </c>
      <c r="AD66" t="s">
        <v>272</v>
      </c>
      <c r="AE66" t="s">
        <v>421</v>
      </c>
      <c r="AF66">
        <v>0</v>
      </c>
      <c r="AG66" t="s">
        <v>397</v>
      </c>
      <c r="AH66" t="s">
        <v>272</v>
      </c>
      <c r="AI66" t="s">
        <v>398</v>
      </c>
      <c r="AJ66">
        <v>0</v>
      </c>
      <c r="AK66" t="s">
        <v>408</v>
      </c>
      <c r="AM66" t="s">
        <v>430</v>
      </c>
      <c r="AN66" s="109">
        <v>0.52</v>
      </c>
      <c r="AO66" s="2" t="s">
        <v>449</v>
      </c>
      <c r="AP66" s="1" t="e" cm="1">
        <f t="array" ref="AP66">_xlfn._xlws.FILTER(#REF!,(#REF!=_4__Manutenção__4[[#This Row],[ID Propriedade]])*(#REF!=_4__Manutenção__4[[#This Row],[Intervenção]])*(#REF!=_4__Manutenção__4[[#This Row],[Nº da Intervenção]]))</f>
        <v>#REF!</v>
      </c>
      <c r="AQ6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7" spans="1:43" x14ac:dyDescent="0.35">
      <c r="A67" t="s">
        <v>114</v>
      </c>
      <c r="B67" t="s">
        <v>29</v>
      </c>
      <c r="C67">
        <v>7</v>
      </c>
      <c r="D67">
        <v>2</v>
      </c>
      <c r="E67">
        <v>9</v>
      </c>
      <c r="F67">
        <v>5</v>
      </c>
      <c r="G67">
        <v>13.2</v>
      </c>
      <c r="H67" t="s">
        <v>401</v>
      </c>
      <c r="I67" t="s">
        <v>426</v>
      </c>
      <c r="J67">
        <v>60</v>
      </c>
      <c r="K67" t="s">
        <v>396</v>
      </c>
      <c r="L67" t="s">
        <v>272</v>
      </c>
      <c r="M67">
        <v>3</v>
      </c>
      <c r="N67">
        <v>3</v>
      </c>
      <c r="O67">
        <v>0</v>
      </c>
      <c r="P67">
        <v>3</v>
      </c>
      <c r="Q67" t="s">
        <v>397</v>
      </c>
      <c r="R67">
        <v>6</v>
      </c>
      <c r="S67">
        <v>6</v>
      </c>
      <c r="T67">
        <v>0</v>
      </c>
      <c r="U67">
        <v>6</v>
      </c>
      <c r="V67" t="s">
        <v>398</v>
      </c>
      <c r="W67" t="s">
        <v>438</v>
      </c>
      <c r="X67" t="s">
        <v>272</v>
      </c>
      <c r="Y67" t="s">
        <v>471</v>
      </c>
      <c r="Z67">
        <v>6.25E-2</v>
      </c>
      <c r="AA67" t="s">
        <v>472</v>
      </c>
      <c r="AC67" t="s">
        <v>292</v>
      </c>
      <c r="AD67" t="s">
        <v>272</v>
      </c>
      <c r="AE67" t="s">
        <v>407</v>
      </c>
      <c r="AF67">
        <v>0</v>
      </c>
      <c r="AG67" t="s">
        <v>397</v>
      </c>
      <c r="AH67" t="s">
        <v>272</v>
      </c>
      <c r="AI67" t="s">
        <v>397</v>
      </c>
      <c r="AJ67">
        <v>0</v>
      </c>
      <c r="AK67" t="s">
        <v>408</v>
      </c>
      <c r="AM67" t="s">
        <v>399</v>
      </c>
      <c r="AN67" s="109">
        <v>0.48</v>
      </c>
      <c r="AO67" s="2" t="s">
        <v>400</v>
      </c>
      <c r="AP67" s="1" t="e" cm="1">
        <f t="array" ref="AP67">_xlfn._xlws.FILTER(#REF!,(#REF!=_4__Manutenção__4[[#This Row],[ID Propriedade]])*(#REF!=_4__Manutenção__4[[#This Row],[Intervenção]])*(#REF!=_4__Manutenção__4[[#This Row],[Nº da Intervenção]]))</f>
        <v>#REF!</v>
      </c>
      <c r="AQ6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8" spans="1:43" x14ac:dyDescent="0.35">
      <c r="A68" t="s">
        <v>114</v>
      </c>
      <c r="B68" t="s">
        <v>29</v>
      </c>
      <c r="C68">
        <v>6</v>
      </c>
      <c r="D68">
        <v>2</v>
      </c>
      <c r="E68">
        <v>10</v>
      </c>
      <c r="F68">
        <v>9</v>
      </c>
      <c r="G68">
        <v>5.45</v>
      </c>
      <c r="H68" t="s">
        <v>411</v>
      </c>
      <c r="I68" t="s">
        <v>416</v>
      </c>
      <c r="J68">
        <v>60</v>
      </c>
      <c r="K68" t="s">
        <v>396</v>
      </c>
      <c r="L68" t="s">
        <v>272</v>
      </c>
      <c r="M68">
        <v>1</v>
      </c>
      <c r="N68">
        <v>1</v>
      </c>
      <c r="O68">
        <v>0</v>
      </c>
      <c r="P68">
        <v>3</v>
      </c>
      <c r="Q68" t="s">
        <v>397</v>
      </c>
      <c r="R68">
        <v>2</v>
      </c>
      <c r="S68">
        <v>2</v>
      </c>
      <c r="T68">
        <v>0</v>
      </c>
      <c r="U68">
        <v>6</v>
      </c>
      <c r="V68" t="s">
        <v>398</v>
      </c>
      <c r="W68" t="s">
        <v>414</v>
      </c>
      <c r="X68" t="s">
        <v>272</v>
      </c>
      <c r="Y68" t="s">
        <v>473</v>
      </c>
      <c r="Z68">
        <v>0.1125</v>
      </c>
      <c r="AA68" t="s">
        <v>474</v>
      </c>
      <c r="AC68" t="s">
        <v>292</v>
      </c>
      <c r="AD68" t="s">
        <v>272</v>
      </c>
      <c r="AE68" t="s">
        <v>407</v>
      </c>
      <c r="AF68">
        <v>0</v>
      </c>
      <c r="AG68" t="s">
        <v>397</v>
      </c>
      <c r="AH68" t="s">
        <v>272</v>
      </c>
      <c r="AI68" t="s">
        <v>397</v>
      </c>
      <c r="AJ68">
        <v>0</v>
      </c>
      <c r="AK68" t="s">
        <v>408</v>
      </c>
      <c r="AM68" t="s">
        <v>399</v>
      </c>
      <c r="AN68" s="109">
        <v>0.37333333333333335</v>
      </c>
      <c r="AO68" s="2" t="s">
        <v>400</v>
      </c>
      <c r="AP68" s="1" t="e" cm="1">
        <f t="array" ref="AP68">_xlfn._xlws.FILTER(#REF!,(#REF!=_4__Manutenção__4[[#This Row],[ID Propriedade]])*(#REF!=_4__Manutenção__4[[#This Row],[Intervenção]])*(#REF!=_4__Manutenção__4[[#This Row],[Nº da Intervenção]]))</f>
        <v>#REF!</v>
      </c>
      <c r="AQ6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69" spans="1:43" x14ac:dyDescent="0.35">
      <c r="A69" t="s">
        <v>114</v>
      </c>
      <c r="B69" t="s">
        <v>29</v>
      </c>
      <c r="C69">
        <v>9</v>
      </c>
      <c r="D69">
        <v>2</v>
      </c>
      <c r="E69">
        <v>5</v>
      </c>
      <c r="F69">
        <v>5</v>
      </c>
      <c r="G69">
        <v>3.55</v>
      </c>
      <c r="H69" t="s">
        <v>401</v>
      </c>
      <c r="I69" t="s">
        <v>426</v>
      </c>
      <c r="J69">
        <v>60</v>
      </c>
      <c r="K69" t="s">
        <v>396</v>
      </c>
      <c r="L69" t="s">
        <v>272</v>
      </c>
      <c r="M69">
        <v>3</v>
      </c>
      <c r="N69">
        <v>3</v>
      </c>
      <c r="O69">
        <v>0</v>
      </c>
      <c r="P69">
        <v>3</v>
      </c>
      <c r="Q69" t="s">
        <v>397</v>
      </c>
      <c r="R69">
        <v>6</v>
      </c>
      <c r="S69">
        <v>6</v>
      </c>
      <c r="T69">
        <v>0</v>
      </c>
      <c r="U69">
        <v>6</v>
      </c>
      <c r="V69" t="s">
        <v>398</v>
      </c>
      <c r="W69" t="s">
        <v>438</v>
      </c>
      <c r="X69" t="s">
        <v>272</v>
      </c>
      <c r="Y69" t="s">
        <v>475</v>
      </c>
      <c r="Z69">
        <v>6.25E-2</v>
      </c>
      <c r="AA69" t="s">
        <v>476</v>
      </c>
      <c r="AC69" t="s">
        <v>292</v>
      </c>
      <c r="AD69" t="s">
        <v>272</v>
      </c>
      <c r="AE69" t="s">
        <v>272</v>
      </c>
      <c r="AF69">
        <v>0</v>
      </c>
      <c r="AG69" t="s">
        <v>397</v>
      </c>
      <c r="AH69" t="s">
        <v>272</v>
      </c>
      <c r="AI69" t="s">
        <v>272</v>
      </c>
      <c r="AJ69">
        <v>0</v>
      </c>
      <c r="AK69" t="s">
        <v>408</v>
      </c>
      <c r="AM69" t="s">
        <v>408</v>
      </c>
      <c r="AN69" s="109">
        <v>0.44</v>
      </c>
      <c r="AO69" s="2" t="s">
        <v>400</v>
      </c>
      <c r="AP69" s="1" t="e" cm="1">
        <f t="array" ref="AP69">_xlfn._xlws.FILTER(#REF!,(#REF!=_4__Manutenção__4[[#This Row],[ID Propriedade]])*(#REF!=_4__Manutenção__4[[#This Row],[Intervenção]])*(#REF!=_4__Manutenção__4[[#This Row],[Nº da Intervenção]]))</f>
        <v>#REF!</v>
      </c>
      <c r="AQ6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0" spans="1:43" x14ac:dyDescent="0.35">
      <c r="A70" t="s">
        <v>114</v>
      </c>
      <c r="B70" t="s">
        <v>29</v>
      </c>
      <c r="C70">
        <v>4</v>
      </c>
      <c r="D70">
        <v>2</v>
      </c>
      <c r="E70">
        <v>0</v>
      </c>
      <c r="F70">
        <v>0</v>
      </c>
      <c r="G70">
        <v>0</v>
      </c>
      <c r="H70" t="s">
        <v>401</v>
      </c>
      <c r="I70" t="s">
        <v>426</v>
      </c>
      <c r="J70">
        <v>40</v>
      </c>
      <c r="K70" t="s">
        <v>396</v>
      </c>
      <c r="L70" t="s">
        <v>272</v>
      </c>
      <c r="M70">
        <v>3</v>
      </c>
      <c r="N70">
        <v>3</v>
      </c>
      <c r="O70">
        <v>1</v>
      </c>
      <c r="P70">
        <v>3</v>
      </c>
      <c r="Q70" t="s">
        <v>397</v>
      </c>
      <c r="R70">
        <v>6</v>
      </c>
      <c r="S70">
        <v>6</v>
      </c>
      <c r="T70">
        <v>2</v>
      </c>
      <c r="U70">
        <v>6</v>
      </c>
      <c r="V70" t="s">
        <v>398</v>
      </c>
      <c r="W70" t="s">
        <v>457</v>
      </c>
      <c r="X70" t="s">
        <v>272</v>
      </c>
      <c r="Y70" t="s">
        <v>272</v>
      </c>
      <c r="Z70">
        <v>0</v>
      </c>
      <c r="AA70" t="s">
        <v>272</v>
      </c>
      <c r="AC70" t="s">
        <v>292</v>
      </c>
      <c r="AD70" t="s">
        <v>272</v>
      </c>
      <c r="AE70" t="s">
        <v>272</v>
      </c>
      <c r="AF70">
        <v>0</v>
      </c>
      <c r="AG70" t="s">
        <v>272</v>
      </c>
      <c r="AH70" t="s">
        <v>272</v>
      </c>
      <c r="AI70" t="s">
        <v>272</v>
      </c>
      <c r="AJ70">
        <v>0</v>
      </c>
      <c r="AK70" t="s">
        <v>272</v>
      </c>
      <c r="AM70" t="s">
        <v>272</v>
      </c>
      <c r="AN70" s="109">
        <v>0.34666666666666668</v>
      </c>
      <c r="AO70" s="2" t="s">
        <v>400</v>
      </c>
      <c r="AP70" s="1" t="e" cm="1">
        <f t="array" ref="AP70">_xlfn._xlws.FILTER(#REF!,(#REF!=_4__Manutenção__4[[#This Row],[ID Propriedade]])*(#REF!=_4__Manutenção__4[[#This Row],[Intervenção]])*(#REF!=_4__Manutenção__4[[#This Row],[Nº da Intervenção]]))</f>
        <v>#REF!</v>
      </c>
      <c r="AQ7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1" spans="1:43" x14ac:dyDescent="0.35">
      <c r="A71" t="s">
        <v>114</v>
      </c>
      <c r="B71" t="s">
        <v>29</v>
      </c>
      <c r="C71">
        <v>3</v>
      </c>
      <c r="D71">
        <v>2</v>
      </c>
      <c r="E71">
        <v>8</v>
      </c>
      <c r="F71">
        <v>4</v>
      </c>
      <c r="G71">
        <v>7.8999999999999995</v>
      </c>
      <c r="H71" t="s">
        <v>411</v>
      </c>
      <c r="I71" t="s">
        <v>426</v>
      </c>
      <c r="J71">
        <v>60</v>
      </c>
      <c r="K71" t="s">
        <v>396</v>
      </c>
      <c r="L71" t="s">
        <v>272</v>
      </c>
      <c r="M71">
        <v>1</v>
      </c>
      <c r="N71">
        <v>3</v>
      </c>
      <c r="O71">
        <v>0</v>
      </c>
      <c r="P71">
        <v>3</v>
      </c>
      <c r="Q71" t="s">
        <v>397</v>
      </c>
      <c r="R71">
        <v>2</v>
      </c>
      <c r="S71">
        <v>6</v>
      </c>
      <c r="T71">
        <v>0</v>
      </c>
      <c r="U71">
        <v>6</v>
      </c>
      <c r="V71" t="s">
        <v>398</v>
      </c>
      <c r="W71" t="s">
        <v>442</v>
      </c>
      <c r="X71" t="s">
        <v>272</v>
      </c>
      <c r="Y71" t="s">
        <v>468</v>
      </c>
      <c r="Z71">
        <v>0.05</v>
      </c>
      <c r="AA71" t="s">
        <v>477</v>
      </c>
      <c r="AC71" t="s">
        <v>292</v>
      </c>
      <c r="AD71" t="s">
        <v>272</v>
      </c>
      <c r="AE71" t="s">
        <v>407</v>
      </c>
      <c r="AF71">
        <v>0</v>
      </c>
      <c r="AG71" t="s">
        <v>397</v>
      </c>
      <c r="AH71" t="s">
        <v>272</v>
      </c>
      <c r="AI71" t="s">
        <v>397</v>
      </c>
      <c r="AJ71">
        <v>0</v>
      </c>
      <c r="AK71" t="s">
        <v>408</v>
      </c>
      <c r="AM71" t="s">
        <v>399</v>
      </c>
      <c r="AN71" s="109">
        <v>0.42666666666666669</v>
      </c>
      <c r="AO71" s="2" t="s">
        <v>400</v>
      </c>
      <c r="AP71" s="1" t="e" cm="1">
        <f t="array" ref="AP71">_xlfn._xlws.FILTER(#REF!,(#REF!=_4__Manutenção__4[[#This Row],[ID Propriedade]])*(#REF!=_4__Manutenção__4[[#This Row],[Intervenção]])*(#REF!=_4__Manutenção__4[[#This Row],[Nº da Intervenção]]))</f>
        <v>#REF!</v>
      </c>
      <c r="AQ7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2" spans="1:43" x14ac:dyDescent="0.35">
      <c r="A72" t="s">
        <v>114</v>
      </c>
      <c r="B72" t="s">
        <v>29</v>
      </c>
      <c r="C72">
        <v>5</v>
      </c>
      <c r="D72">
        <v>2</v>
      </c>
      <c r="E72">
        <v>7</v>
      </c>
      <c r="F72">
        <v>2</v>
      </c>
      <c r="G72">
        <v>3.45</v>
      </c>
      <c r="H72" t="s">
        <v>411</v>
      </c>
      <c r="I72" t="s">
        <v>402</v>
      </c>
      <c r="J72">
        <v>60</v>
      </c>
      <c r="K72" t="s">
        <v>396</v>
      </c>
      <c r="L72" t="s">
        <v>272</v>
      </c>
      <c r="M72">
        <v>1</v>
      </c>
      <c r="N72">
        <v>2</v>
      </c>
      <c r="O72">
        <v>0</v>
      </c>
      <c r="P72">
        <v>3</v>
      </c>
      <c r="Q72" t="s">
        <v>397</v>
      </c>
      <c r="R72">
        <v>2</v>
      </c>
      <c r="S72">
        <v>4</v>
      </c>
      <c r="T72">
        <v>0</v>
      </c>
      <c r="U72">
        <v>6</v>
      </c>
      <c r="V72" t="s">
        <v>398</v>
      </c>
      <c r="W72" t="s">
        <v>413</v>
      </c>
      <c r="X72" t="s">
        <v>272</v>
      </c>
      <c r="Y72" t="s">
        <v>440</v>
      </c>
      <c r="Z72">
        <v>2.5000000000000001E-2</v>
      </c>
      <c r="AA72" t="s">
        <v>478</v>
      </c>
      <c r="AC72" t="s">
        <v>292</v>
      </c>
      <c r="AD72" t="s">
        <v>272</v>
      </c>
      <c r="AE72" t="s">
        <v>272</v>
      </c>
      <c r="AF72">
        <v>0</v>
      </c>
      <c r="AG72" t="s">
        <v>397</v>
      </c>
      <c r="AH72" t="s">
        <v>272</v>
      </c>
      <c r="AI72" t="s">
        <v>272</v>
      </c>
      <c r="AJ72">
        <v>0</v>
      </c>
      <c r="AK72" t="s">
        <v>408</v>
      </c>
      <c r="AM72" t="s">
        <v>408</v>
      </c>
      <c r="AN72" s="109">
        <v>0.36</v>
      </c>
      <c r="AO72" s="2" t="s">
        <v>400</v>
      </c>
      <c r="AP72" s="1" t="e" cm="1">
        <f t="array" ref="AP72">_xlfn._xlws.FILTER(#REF!,(#REF!=_4__Manutenção__4[[#This Row],[ID Propriedade]])*(#REF!=_4__Manutenção__4[[#This Row],[Intervenção]])*(#REF!=_4__Manutenção__4[[#This Row],[Nº da Intervenção]]))</f>
        <v>#REF!</v>
      </c>
      <c r="AQ7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3" spans="1:43" x14ac:dyDescent="0.35">
      <c r="A73" t="s">
        <v>23</v>
      </c>
      <c r="B73" t="s">
        <v>29</v>
      </c>
      <c r="C73">
        <v>2</v>
      </c>
      <c r="D73">
        <v>3</v>
      </c>
      <c r="E73">
        <v>1</v>
      </c>
      <c r="F73">
        <v>1</v>
      </c>
      <c r="G73">
        <v>2.2000000000000002</v>
      </c>
      <c r="H73" t="s">
        <v>401</v>
      </c>
      <c r="I73" t="s">
        <v>426</v>
      </c>
      <c r="J73">
        <v>0</v>
      </c>
      <c r="K73" t="s">
        <v>396</v>
      </c>
      <c r="L73" t="s">
        <v>420</v>
      </c>
      <c r="M73">
        <v>3</v>
      </c>
      <c r="N73">
        <v>3</v>
      </c>
      <c r="O73">
        <v>3</v>
      </c>
      <c r="P73">
        <v>3</v>
      </c>
      <c r="Q73" t="s">
        <v>421</v>
      </c>
      <c r="R73">
        <v>6</v>
      </c>
      <c r="S73">
        <v>6</v>
      </c>
      <c r="T73">
        <v>6</v>
      </c>
      <c r="U73">
        <v>6</v>
      </c>
      <c r="V73" t="s">
        <v>422</v>
      </c>
      <c r="W73" t="s">
        <v>443</v>
      </c>
      <c r="X73" t="s">
        <v>272</v>
      </c>
      <c r="Y73" t="s">
        <v>650</v>
      </c>
      <c r="Z73">
        <v>1.2500000000000001E-2</v>
      </c>
      <c r="AA73" t="s">
        <v>651</v>
      </c>
      <c r="AB73">
        <v>34.93</v>
      </c>
      <c r="AC73" t="s">
        <v>573</v>
      </c>
      <c r="AD73" t="s">
        <v>272</v>
      </c>
      <c r="AE73" t="s">
        <v>272</v>
      </c>
      <c r="AF73">
        <v>0</v>
      </c>
      <c r="AG73" t="s">
        <v>421</v>
      </c>
      <c r="AH73" t="s">
        <v>272</v>
      </c>
      <c r="AI73" t="s">
        <v>272</v>
      </c>
      <c r="AJ73">
        <v>0</v>
      </c>
      <c r="AK73" t="s">
        <v>398</v>
      </c>
      <c r="AL73">
        <v>3</v>
      </c>
      <c r="AM73" t="s">
        <v>408</v>
      </c>
      <c r="AN73" s="109">
        <v>0.49333333333333335</v>
      </c>
      <c r="AO73" s="2" t="s">
        <v>400</v>
      </c>
      <c r="AP73" s="1" t="e" cm="1">
        <f t="array" ref="AP73">_xlfn._xlws.FILTER(#REF!,(#REF!=_4__Manutenção__4[[#This Row],[ID Propriedade]])*(#REF!=_4__Manutenção__4[[#This Row],[Intervenção]])*(#REF!=_4__Manutenção__4[[#This Row],[Nº da Intervenção]]))</f>
        <v>#REF!</v>
      </c>
      <c r="AQ7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4" spans="1:43" x14ac:dyDescent="0.35">
      <c r="A74" t="s">
        <v>23</v>
      </c>
      <c r="B74" t="s">
        <v>29</v>
      </c>
      <c r="C74">
        <v>1</v>
      </c>
      <c r="D74">
        <v>3</v>
      </c>
      <c r="E74">
        <v>25</v>
      </c>
      <c r="F74">
        <v>7</v>
      </c>
      <c r="G74">
        <v>32.700000000000003</v>
      </c>
      <c r="H74" t="s">
        <v>401</v>
      </c>
      <c r="I74" t="s">
        <v>426</v>
      </c>
      <c r="J74">
        <v>0</v>
      </c>
      <c r="K74" t="s">
        <v>396</v>
      </c>
      <c r="L74" t="s">
        <v>272</v>
      </c>
      <c r="M74">
        <v>3</v>
      </c>
      <c r="N74">
        <v>3</v>
      </c>
      <c r="O74">
        <v>3</v>
      </c>
      <c r="P74">
        <v>3</v>
      </c>
      <c r="Q74" t="s">
        <v>397</v>
      </c>
      <c r="R74">
        <v>6</v>
      </c>
      <c r="S74">
        <v>6</v>
      </c>
      <c r="T74">
        <v>6</v>
      </c>
      <c r="U74">
        <v>6</v>
      </c>
      <c r="V74" t="s">
        <v>398</v>
      </c>
      <c r="W74" t="s">
        <v>558</v>
      </c>
      <c r="X74" t="s">
        <v>652</v>
      </c>
      <c r="Y74" t="s">
        <v>653</v>
      </c>
      <c r="Z74">
        <v>8.7499999999999994E-2</v>
      </c>
      <c r="AA74" t="s">
        <v>654</v>
      </c>
      <c r="AB74">
        <v>21.01</v>
      </c>
      <c r="AC74" t="s">
        <v>573</v>
      </c>
      <c r="AD74" t="s">
        <v>272</v>
      </c>
      <c r="AE74" t="s">
        <v>407</v>
      </c>
      <c r="AF74">
        <v>0</v>
      </c>
      <c r="AG74" t="s">
        <v>397</v>
      </c>
      <c r="AH74" t="s">
        <v>272</v>
      </c>
      <c r="AI74" t="s">
        <v>397</v>
      </c>
      <c r="AJ74">
        <v>0</v>
      </c>
      <c r="AK74" t="s">
        <v>408</v>
      </c>
      <c r="AL74">
        <v>3</v>
      </c>
      <c r="AM74" t="s">
        <v>430</v>
      </c>
      <c r="AN74" s="109">
        <v>0.6</v>
      </c>
      <c r="AO74" s="2" t="s">
        <v>449</v>
      </c>
      <c r="AP74" s="1" t="e" cm="1">
        <f t="array" ref="AP74">_xlfn._xlws.FILTER(#REF!,(#REF!=_4__Manutenção__4[[#This Row],[ID Propriedade]])*(#REF!=_4__Manutenção__4[[#This Row],[Intervenção]])*(#REF!=_4__Manutenção__4[[#This Row],[Nº da Intervenção]]))</f>
        <v>#REF!</v>
      </c>
      <c r="AQ7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5" spans="1:43" x14ac:dyDescent="0.35">
      <c r="A75" t="s">
        <v>117</v>
      </c>
      <c r="B75" t="s">
        <v>29</v>
      </c>
      <c r="C75">
        <v>1</v>
      </c>
      <c r="D75">
        <v>2</v>
      </c>
      <c r="E75">
        <v>18</v>
      </c>
      <c r="F75">
        <v>6</v>
      </c>
      <c r="G75">
        <v>19.650000000000002</v>
      </c>
      <c r="H75" t="s">
        <v>450</v>
      </c>
      <c r="I75" t="s">
        <v>426</v>
      </c>
      <c r="J75">
        <v>0</v>
      </c>
      <c r="K75" t="s">
        <v>396</v>
      </c>
      <c r="L75" t="s">
        <v>272</v>
      </c>
      <c r="M75">
        <v>2</v>
      </c>
      <c r="N75">
        <v>3</v>
      </c>
      <c r="O75">
        <v>3</v>
      </c>
      <c r="P75">
        <v>3</v>
      </c>
      <c r="Q75" t="s">
        <v>397</v>
      </c>
      <c r="R75">
        <v>4</v>
      </c>
      <c r="S75">
        <v>6</v>
      </c>
      <c r="T75">
        <v>6</v>
      </c>
      <c r="U75">
        <v>6</v>
      </c>
      <c r="V75" t="s">
        <v>398</v>
      </c>
      <c r="W75" t="s">
        <v>443</v>
      </c>
      <c r="X75" t="s">
        <v>272</v>
      </c>
      <c r="Y75" t="s">
        <v>452</v>
      </c>
      <c r="Z75">
        <v>7.4999999999999997E-2</v>
      </c>
      <c r="AA75" t="s">
        <v>655</v>
      </c>
      <c r="AB75">
        <v>19.309999999999999</v>
      </c>
      <c r="AC75" t="s">
        <v>572</v>
      </c>
      <c r="AD75" t="s">
        <v>272</v>
      </c>
      <c r="AE75" t="s">
        <v>421</v>
      </c>
      <c r="AF75">
        <v>0</v>
      </c>
      <c r="AG75" t="s">
        <v>397</v>
      </c>
      <c r="AH75" t="s">
        <v>272</v>
      </c>
      <c r="AI75" t="s">
        <v>398</v>
      </c>
      <c r="AJ75">
        <v>0</v>
      </c>
      <c r="AK75" t="s">
        <v>408</v>
      </c>
      <c r="AL75">
        <v>0</v>
      </c>
      <c r="AM75" t="s">
        <v>430</v>
      </c>
      <c r="AN75" s="109">
        <v>0.57333333333333336</v>
      </c>
      <c r="AO75" s="2" t="s">
        <v>449</v>
      </c>
      <c r="AP75" s="1" t="e" cm="1">
        <f t="array" ref="AP75">_xlfn._xlws.FILTER(#REF!,(#REF!=_4__Manutenção__4[[#This Row],[ID Propriedade]])*(#REF!=_4__Manutenção__4[[#This Row],[Intervenção]])*(#REF!=_4__Manutenção__4[[#This Row],[Nº da Intervenção]]))</f>
        <v>#REF!</v>
      </c>
      <c r="AQ7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6" spans="1:43" x14ac:dyDescent="0.35">
      <c r="A76" t="s">
        <v>117</v>
      </c>
      <c r="B76" t="s">
        <v>29</v>
      </c>
      <c r="C76">
        <v>2</v>
      </c>
      <c r="D76">
        <v>2</v>
      </c>
      <c r="E76">
        <v>15</v>
      </c>
      <c r="F76">
        <v>2</v>
      </c>
      <c r="G76">
        <v>32.400000000000006</v>
      </c>
      <c r="H76" t="s">
        <v>394</v>
      </c>
      <c r="I76" t="s">
        <v>395</v>
      </c>
      <c r="J76">
        <v>60</v>
      </c>
      <c r="K76" t="s">
        <v>396</v>
      </c>
      <c r="L76" t="s">
        <v>272</v>
      </c>
      <c r="M76">
        <v>0</v>
      </c>
      <c r="N76">
        <v>0</v>
      </c>
      <c r="O76">
        <v>0</v>
      </c>
      <c r="P76">
        <v>3</v>
      </c>
      <c r="Q76" t="s">
        <v>397</v>
      </c>
      <c r="R76">
        <v>0</v>
      </c>
      <c r="S76">
        <v>0</v>
      </c>
      <c r="T76">
        <v>0</v>
      </c>
      <c r="U76">
        <v>6</v>
      </c>
      <c r="V76" t="s">
        <v>398</v>
      </c>
      <c r="W76" t="s">
        <v>399</v>
      </c>
      <c r="X76" t="s">
        <v>272</v>
      </c>
      <c r="Y76" t="s">
        <v>463</v>
      </c>
      <c r="Z76">
        <v>2.5000000000000001E-2</v>
      </c>
      <c r="AA76" t="s">
        <v>656</v>
      </c>
      <c r="AB76">
        <v>25.19</v>
      </c>
      <c r="AC76" t="s">
        <v>573</v>
      </c>
      <c r="AD76" t="s">
        <v>272</v>
      </c>
      <c r="AE76" t="s">
        <v>407</v>
      </c>
      <c r="AF76">
        <v>0</v>
      </c>
      <c r="AG76" t="s">
        <v>397</v>
      </c>
      <c r="AH76" t="s">
        <v>272</v>
      </c>
      <c r="AI76" t="s">
        <v>397</v>
      </c>
      <c r="AJ76">
        <v>0</v>
      </c>
      <c r="AK76" t="s">
        <v>408</v>
      </c>
      <c r="AL76">
        <v>3</v>
      </c>
      <c r="AM76" t="s">
        <v>430</v>
      </c>
      <c r="AN76" s="109">
        <v>0.36</v>
      </c>
      <c r="AO76" s="2" t="s">
        <v>400</v>
      </c>
      <c r="AP76" s="1" t="e" cm="1">
        <f t="array" ref="AP76">_xlfn._xlws.FILTER(#REF!,(#REF!=_4__Manutenção__4[[#This Row],[ID Propriedade]])*(#REF!=_4__Manutenção__4[[#This Row],[Intervenção]])*(#REF!=_4__Manutenção__4[[#This Row],[Nº da Intervenção]]))</f>
        <v>#REF!</v>
      </c>
      <c r="AQ7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7" spans="1:43" x14ac:dyDescent="0.35">
      <c r="A77" t="s">
        <v>119</v>
      </c>
      <c r="B77" t="s">
        <v>31</v>
      </c>
      <c r="C77">
        <v>3</v>
      </c>
      <c r="D77">
        <v>2</v>
      </c>
      <c r="E77">
        <v>17</v>
      </c>
      <c r="F77">
        <v>1</v>
      </c>
      <c r="G77">
        <v>16.2</v>
      </c>
      <c r="H77" t="s">
        <v>411</v>
      </c>
      <c r="I77" t="s">
        <v>395</v>
      </c>
      <c r="J77">
        <v>60</v>
      </c>
      <c r="K77" t="s">
        <v>396</v>
      </c>
      <c r="L77" t="s">
        <v>272</v>
      </c>
      <c r="M77">
        <v>1</v>
      </c>
      <c r="N77">
        <v>0</v>
      </c>
      <c r="O77">
        <v>0</v>
      </c>
      <c r="P77">
        <v>3</v>
      </c>
      <c r="Q77" t="s">
        <v>397</v>
      </c>
      <c r="R77">
        <v>2</v>
      </c>
      <c r="S77">
        <v>0</v>
      </c>
      <c r="T77">
        <v>0</v>
      </c>
      <c r="U77">
        <v>6</v>
      </c>
      <c r="V77" t="s">
        <v>398</v>
      </c>
      <c r="W77" t="s">
        <v>417</v>
      </c>
      <c r="X77" t="s">
        <v>479</v>
      </c>
      <c r="Y77" t="s">
        <v>451</v>
      </c>
      <c r="Z77">
        <v>1.2500000000000001E-2</v>
      </c>
      <c r="AA77" t="s">
        <v>480</v>
      </c>
      <c r="AC77" t="s">
        <v>292</v>
      </c>
      <c r="AD77" t="s">
        <v>272</v>
      </c>
      <c r="AE77" t="s">
        <v>421</v>
      </c>
      <c r="AF77">
        <v>0</v>
      </c>
      <c r="AG77" t="s">
        <v>397</v>
      </c>
      <c r="AH77" t="s">
        <v>272</v>
      </c>
      <c r="AI77" t="s">
        <v>398</v>
      </c>
      <c r="AJ77">
        <v>0</v>
      </c>
      <c r="AK77" t="s">
        <v>408</v>
      </c>
      <c r="AM77" t="s">
        <v>430</v>
      </c>
      <c r="AN77" s="109">
        <v>0.38666666666666666</v>
      </c>
      <c r="AO77" s="2" t="s">
        <v>400</v>
      </c>
      <c r="AP77" s="1" t="e" cm="1">
        <f t="array" ref="AP77">_xlfn._xlws.FILTER(#REF!,(#REF!=_4__Manutenção__4[[#This Row],[ID Propriedade]])*(#REF!=_4__Manutenção__4[[#This Row],[Intervenção]])*(#REF!=_4__Manutenção__4[[#This Row],[Nº da Intervenção]]))</f>
        <v>#REF!</v>
      </c>
      <c r="AQ7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8" spans="1:43" x14ac:dyDescent="0.35">
      <c r="A78" t="s">
        <v>119</v>
      </c>
      <c r="B78" t="s">
        <v>31</v>
      </c>
      <c r="C78">
        <v>2</v>
      </c>
      <c r="D78">
        <v>2</v>
      </c>
      <c r="E78">
        <v>24</v>
      </c>
      <c r="F78">
        <v>5</v>
      </c>
      <c r="G78">
        <v>56.499999999999986</v>
      </c>
      <c r="H78" t="s">
        <v>411</v>
      </c>
      <c r="I78" t="s">
        <v>402</v>
      </c>
      <c r="J78">
        <v>60</v>
      </c>
      <c r="K78" t="s">
        <v>396</v>
      </c>
      <c r="L78" t="s">
        <v>272</v>
      </c>
      <c r="M78">
        <v>1</v>
      </c>
      <c r="N78">
        <v>2</v>
      </c>
      <c r="O78">
        <v>0</v>
      </c>
      <c r="P78">
        <v>3</v>
      </c>
      <c r="Q78" t="s">
        <v>397</v>
      </c>
      <c r="R78">
        <v>2</v>
      </c>
      <c r="S78">
        <v>4</v>
      </c>
      <c r="T78">
        <v>0</v>
      </c>
      <c r="U78">
        <v>6</v>
      </c>
      <c r="V78" t="s">
        <v>398</v>
      </c>
      <c r="W78" t="s">
        <v>413</v>
      </c>
      <c r="X78" t="s">
        <v>481</v>
      </c>
      <c r="Y78" t="s">
        <v>482</v>
      </c>
      <c r="Z78">
        <v>6.25E-2</v>
      </c>
      <c r="AA78" t="s">
        <v>483</v>
      </c>
      <c r="AC78" t="s">
        <v>292</v>
      </c>
      <c r="AD78" t="s">
        <v>272</v>
      </c>
      <c r="AE78" t="s">
        <v>421</v>
      </c>
      <c r="AF78">
        <v>0</v>
      </c>
      <c r="AG78" t="s">
        <v>397</v>
      </c>
      <c r="AH78" t="s">
        <v>272</v>
      </c>
      <c r="AI78" t="s">
        <v>398</v>
      </c>
      <c r="AJ78">
        <v>0</v>
      </c>
      <c r="AK78" t="s">
        <v>408</v>
      </c>
      <c r="AM78" t="s">
        <v>430</v>
      </c>
      <c r="AN78" s="109">
        <v>0.44</v>
      </c>
      <c r="AO78" s="2" t="s">
        <v>400</v>
      </c>
      <c r="AP78" s="1" t="e" cm="1">
        <f t="array" ref="AP78">_xlfn._xlws.FILTER(#REF!,(#REF!=_4__Manutenção__4[[#This Row],[ID Propriedade]])*(#REF!=_4__Manutenção__4[[#This Row],[Intervenção]])*(#REF!=_4__Manutenção__4[[#This Row],[Nº da Intervenção]]))</f>
        <v>#REF!</v>
      </c>
      <c r="AQ7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79" spans="1:43" x14ac:dyDescent="0.35">
      <c r="A79" t="s">
        <v>119</v>
      </c>
      <c r="B79" t="s">
        <v>31</v>
      </c>
      <c r="C79">
        <v>1</v>
      </c>
      <c r="D79">
        <v>7</v>
      </c>
      <c r="E79">
        <v>0</v>
      </c>
      <c r="F79">
        <v>0</v>
      </c>
      <c r="G79">
        <v>0</v>
      </c>
      <c r="H79" t="s">
        <v>401</v>
      </c>
      <c r="I79" t="s">
        <v>426</v>
      </c>
      <c r="J79">
        <v>60</v>
      </c>
      <c r="K79" t="s">
        <v>396</v>
      </c>
      <c r="L79" t="s">
        <v>272</v>
      </c>
      <c r="M79">
        <v>3</v>
      </c>
      <c r="N79">
        <v>3</v>
      </c>
      <c r="O79">
        <v>0</v>
      </c>
      <c r="P79">
        <v>3</v>
      </c>
      <c r="Q79" t="s">
        <v>397</v>
      </c>
      <c r="R79">
        <v>6</v>
      </c>
      <c r="S79">
        <v>6</v>
      </c>
      <c r="T79">
        <v>0</v>
      </c>
      <c r="U79">
        <v>6</v>
      </c>
      <c r="V79" t="s">
        <v>398</v>
      </c>
      <c r="W79" t="s">
        <v>438</v>
      </c>
      <c r="X79" t="s">
        <v>272</v>
      </c>
      <c r="Y79" t="s">
        <v>272</v>
      </c>
      <c r="Z79">
        <v>0</v>
      </c>
      <c r="AA79" t="s">
        <v>272</v>
      </c>
      <c r="AC79" t="s">
        <v>292</v>
      </c>
      <c r="AD79" t="s">
        <v>272</v>
      </c>
      <c r="AE79" t="s">
        <v>272</v>
      </c>
      <c r="AF79">
        <v>0</v>
      </c>
      <c r="AG79" t="s">
        <v>272</v>
      </c>
      <c r="AH79" t="s">
        <v>272</v>
      </c>
      <c r="AI79" t="s">
        <v>272</v>
      </c>
      <c r="AJ79">
        <v>0</v>
      </c>
      <c r="AK79" t="s">
        <v>272</v>
      </c>
      <c r="AM79" t="s">
        <v>272</v>
      </c>
      <c r="AN79" s="109">
        <v>0.32</v>
      </c>
      <c r="AO79" s="2" t="s">
        <v>400</v>
      </c>
      <c r="AP79" s="1" t="e" cm="1">
        <f t="array" ref="AP79">_xlfn._xlws.FILTER(#REF!,(#REF!=_4__Manutenção__4[[#This Row],[ID Propriedade]])*(#REF!=_4__Manutenção__4[[#This Row],[Intervenção]])*(#REF!=_4__Manutenção__4[[#This Row],[Nº da Intervenção]]))</f>
        <v>#REF!</v>
      </c>
      <c r="AQ7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0" spans="1:43" x14ac:dyDescent="0.35">
      <c r="A80" t="s">
        <v>119</v>
      </c>
      <c r="B80" t="s">
        <v>29</v>
      </c>
      <c r="C80">
        <v>1</v>
      </c>
      <c r="D80">
        <v>2</v>
      </c>
      <c r="E80">
        <v>0</v>
      </c>
      <c r="F80">
        <v>0</v>
      </c>
      <c r="G80">
        <v>0</v>
      </c>
      <c r="H80" t="s">
        <v>450</v>
      </c>
      <c r="I80" t="s">
        <v>426</v>
      </c>
      <c r="J80">
        <v>60</v>
      </c>
      <c r="K80" t="s">
        <v>396</v>
      </c>
      <c r="L80" t="s">
        <v>272</v>
      </c>
      <c r="M80">
        <v>2</v>
      </c>
      <c r="N80">
        <v>3</v>
      </c>
      <c r="O80">
        <v>0</v>
      </c>
      <c r="P80">
        <v>3</v>
      </c>
      <c r="Q80" t="s">
        <v>397</v>
      </c>
      <c r="R80">
        <v>4</v>
      </c>
      <c r="S80">
        <v>6</v>
      </c>
      <c r="T80">
        <v>0</v>
      </c>
      <c r="U80">
        <v>6</v>
      </c>
      <c r="V80" t="s">
        <v>398</v>
      </c>
      <c r="W80" t="s">
        <v>403</v>
      </c>
      <c r="X80" t="s">
        <v>272</v>
      </c>
      <c r="Y80" t="s">
        <v>272</v>
      </c>
      <c r="Z80">
        <v>0</v>
      </c>
      <c r="AA80" t="s">
        <v>272</v>
      </c>
      <c r="AC80" t="s">
        <v>292</v>
      </c>
      <c r="AD80" t="s">
        <v>272</v>
      </c>
      <c r="AE80" t="s">
        <v>272</v>
      </c>
      <c r="AF80">
        <v>0</v>
      </c>
      <c r="AG80" t="s">
        <v>272</v>
      </c>
      <c r="AH80" t="s">
        <v>272</v>
      </c>
      <c r="AI80" t="s">
        <v>272</v>
      </c>
      <c r="AJ80">
        <v>0</v>
      </c>
      <c r="AK80" t="s">
        <v>272</v>
      </c>
      <c r="AM80" t="s">
        <v>272</v>
      </c>
      <c r="AN80" s="109">
        <v>0.29333333333333333</v>
      </c>
      <c r="AO80" s="2" t="s">
        <v>400</v>
      </c>
      <c r="AP80" s="1" t="e" cm="1">
        <f t="array" ref="AP80">_xlfn._xlws.FILTER(#REF!,(#REF!=_4__Manutenção__4[[#This Row],[ID Propriedade]])*(#REF!=_4__Manutenção__4[[#This Row],[Intervenção]])*(#REF!=_4__Manutenção__4[[#This Row],[Nº da Intervenção]]))</f>
        <v>#REF!</v>
      </c>
      <c r="AQ8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1" spans="1:43" x14ac:dyDescent="0.35">
      <c r="A81" t="s">
        <v>121</v>
      </c>
      <c r="B81" t="s">
        <v>29</v>
      </c>
      <c r="C81">
        <v>1</v>
      </c>
      <c r="D81">
        <v>3</v>
      </c>
      <c r="E81">
        <v>10</v>
      </c>
      <c r="F81">
        <v>5</v>
      </c>
      <c r="G81">
        <v>12.8</v>
      </c>
      <c r="H81" t="s">
        <v>411</v>
      </c>
      <c r="I81" t="s">
        <v>395</v>
      </c>
      <c r="J81">
        <v>60</v>
      </c>
      <c r="K81" t="s">
        <v>396</v>
      </c>
      <c r="L81" t="s">
        <v>272</v>
      </c>
      <c r="M81">
        <v>1</v>
      </c>
      <c r="N81">
        <v>0</v>
      </c>
      <c r="O81">
        <v>0</v>
      </c>
      <c r="P81">
        <v>3</v>
      </c>
      <c r="Q81" t="s">
        <v>397</v>
      </c>
      <c r="R81">
        <v>2</v>
      </c>
      <c r="S81">
        <v>0</v>
      </c>
      <c r="T81">
        <v>0</v>
      </c>
      <c r="U81">
        <v>6</v>
      </c>
      <c r="V81" t="s">
        <v>398</v>
      </c>
      <c r="W81" t="s">
        <v>417</v>
      </c>
      <c r="X81" t="s">
        <v>272</v>
      </c>
      <c r="Y81" t="s">
        <v>484</v>
      </c>
      <c r="Z81">
        <v>6.25E-2</v>
      </c>
      <c r="AA81" t="s">
        <v>485</v>
      </c>
      <c r="AC81" t="s">
        <v>292</v>
      </c>
      <c r="AD81" t="s">
        <v>272</v>
      </c>
      <c r="AE81" t="s">
        <v>272</v>
      </c>
      <c r="AF81">
        <v>0</v>
      </c>
      <c r="AG81" t="s">
        <v>397</v>
      </c>
      <c r="AH81" t="s">
        <v>272</v>
      </c>
      <c r="AI81" t="s">
        <v>272</v>
      </c>
      <c r="AJ81">
        <v>0</v>
      </c>
      <c r="AK81" t="s">
        <v>408</v>
      </c>
      <c r="AM81" t="s">
        <v>408</v>
      </c>
      <c r="AN81" s="109">
        <v>0.30666666666666664</v>
      </c>
      <c r="AO81" s="2" t="s">
        <v>400</v>
      </c>
      <c r="AP81" s="1" t="e" cm="1">
        <f t="array" ref="AP81">_xlfn._xlws.FILTER(#REF!,(#REF!=_4__Manutenção__4[[#This Row],[ID Propriedade]])*(#REF!=_4__Manutenção__4[[#This Row],[Intervenção]])*(#REF!=_4__Manutenção__4[[#This Row],[Nº da Intervenção]]))</f>
        <v>#REF!</v>
      </c>
      <c r="AQ8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2" spans="1:43" x14ac:dyDescent="0.35">
      <c r="A82" t="s">
        <v>123</v>
      </c>
      <c r="B82" t="s">
        <v>29</v>
      </c>
      <c r="C82">
        <v>2</v>
      </c>
      <c r="D82">
        <v>3</v>
      </c>
      <c r="E82">
        <v>3</v>
      </c>
      <c r="F82">
        <v>3</v>
      </c>
      <c r="G82">
        <v>8.1999999999999993</v>
      </c>
      <c r="H82" t="s">
        <v>450</v>
      </c>
      <c r="I82" t="s">
        <v>402</v>
      </c>
      <c r="J82">
        <v>60</v>
      </c>
      <c r="K82" t="s">
        <v>396</v>
      </c>
      <c r="L82" t="s">
        <v>420</v>
      </c>
      <c r="M82">
        <v>2</v>
      </c>
      <c r="N82">
        <v>2</v>
      </c>
      <c r="O82">
        <v>0</v>
      </c>
      <c r="P82">
        <v>3</v>
      </c>
      <c r="Q82" t="s">
        <v>421</v>
      </c>
      <c r="R82">
        <v>4</v>
      </c>
      <c r="S82">
        <v>4</v>
      </c>
      <c r="T82">
        <v>0</v>
      </c>
      <c r="U82">
        <v>6</v>
      </c>
      <c r="V82" t="s">
        <v>422</v>
      </c>
      <c r="W82" t="s">
        <v>413</v>
      </c>
      <c r="X82" t="s">
        <v>272</v>
      </c>
      <c r="Y82" t="s">
        <v>409</v>
      </c>
      <c r="Z82">
        <v>3.7499999999999999E-2</v>
      </c>
      <c r="AA82" t="s">
        <v>486</v>
      </c>
      <c r="AC82" t="s">
        <v>292</v>
      </c>
      <c r="AD82" t="s">
        <v>272</v>
      </c>
      <c r="AE82" t="s">
        <v>272</v>
      </c>
      <c r="AF82">
        <v>0</v>
      </c>
      <c r="AG82" t="s">
        <v>397</v>
      </c>
      <c r="AH82" t="s">
        <v>272</v>
      </c>
      <c r="AI82" t="s">
        <v>272</v>
      </c>
      <c r="AJ82">
        <v>0</v>
      </c>
      <c r="AK82" t="s">
        <v>408</v>
      </c>
      <c r="AM82" t="s">
        <v>408</v>
      </c>
      <c r="AN82" s="109">
        <v>0.36</v>
      </c>
      <c r="AO82" s="2" t="s">
        <v>400</v>
      </c>
      <c r="AP82" s="1" t="e" cm="1">
        <f t="array" ref="AP82">_xlfn._xlws.FILTER(#REF!,(#REF!=_4__Manutenção__4[[#This Row],[ID Propriedade]])*(#REF!=_4__Manutenção__4[[#This Row],[Intervenção]])*(#REF!=_4__Manutenção__4[[#This Row],[Nº da Intervenção]]))</f>
        <v>#REF!</v>
      </c>
      <c r="AQ8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3" spans="1:43" x14ac:dyDescent="0.35">
      <c r="A83" t="s">
        <v>123</v>
      </c>
      <c r="B83" t="s">
        <v>29</v>
      </c>
      <c r="C83">
        <v>1</v>
      </c>
      <c r="D83">
        <v>2</v>
      </c>
      <c r="E83">
        <v>20</v>
      </c>
      <c r="F83">
        <v>5</v>
      </c>
      <c r="G83">
        <v>68.000000000000014</v>
      </c>
      <c r="H83" t="s">
        <v>401</v>
      </c>
      <c r="I83" t="s">
        <v>426</v>
      </c>
      <c r="J83">
        <v>20</v>
      </c>
      <c r="K83" t="s">
        <v>396</v>
      </c>
      <c r="L83" t="s">
        <v>487</v>
      </c>
      <c r="M83">
        <v>3</v>
      </c>
      <c r="N83">
        <v>3</v>
      </c>
      <c r="O83">
        <v>2</v>
      </c>
      <c r="P83">
        <v>3</v>
      </c>
      <c r="Q83" t="s">
        <v>421</v>
      </c>
      <c r="R83">
        <v>6</v>
      </c>
      <c r="S83">
        <v>6</v>
      </c>
      <c r="T83">
        <v>4</v>
      </c>
      <c r="U83">
        <v>6</v>
      </c>
      <c r="V83" t="s">
        <v>422</v>
      </c>
      <c r="W83" t="s">
        <v>457</v>
      </c>
      <c r="X83" t="s">
        <v>488</v>
      </c>
      <c r="Y83" t="s">
        <v>489</v>
      </c>
      <c r="Z83">
        <v>6.25E-2</v>
      </c>
      <c r="AA83" t="s">
        <v>490</v>
      </c>
      <c r="AC83" t="s">
        <v>292</v>
      </c>
      <c r="AD83" t="s">
        <v>421</v>
      </c>
      <c r="AE83" t="s">
        <v>421</v>
      </c>
      <c r="AF83">
        <v>0</v>
      </c>
      <c r="AG83" t="s">
        <v>397</v>
      </c>
      <c r="AH83" t="s">
        <v>398</v>
      </c>
      <c r="AI83" t="s">
        <v>398</v>
      </c>
      <c r="AJ83">
        <v>0</v>
      </c>
      <c r="AK83" t="s">
        <v>408</v>
      </c>
      <c r="AM83" t="s">
        <v>454</v>
      </c>
      <c r="AN83" s="109">
        <v>0.62666666666666671</v>
      </c>
      <c r="AO83" s="2" t="s">
        <v>449</v>
      </c>
      <c r="AP83" s="1" t="e" cm="1">
        <f t="array" ref="AP83">_xlfn._xlws.FILTER(#REF!,(#REF!=_4__Manutenção__4[[#This Row],[ID Propriedade]])*(#REF!=_4__Manutenção__4[[#This Row],[Intervenção]])*(#REF!=_4__Manutenção__4[[#This Row],[Nº da Intervenção]]))</f>
        <v>#REF!</v>
      </c>
      <c r="AQ8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4" spans="1:43" x14ac:dyDescent="0.35">
      <c r="A84" t="s">
        <v>125</v>
      </c>
      <c r="B84" t="s">
        <v>29</v>
      </c>
      <c r="C84">
        <v>1</v>
      </c>
      <c r="D84">
        <v>4</v>
      </c>
      <c r="E84">
        <v>28</v>
      </c>
      <c r="F84">
        <v>5</v>
      </c>
      <c r="G84">
        <v>73.7</v>
      </c>
      <c r="H84" t="s">
        <v>401</v>
      </c>
      <c r="I84" t="s">
        <v>426</v>
      </c>
      <c r="J84">
        <v>0</v>
      </c>
      <c r="K84" t="s">
        <v>396</v>
      </c>
      <c r="L84" t="s">
        <v>272</v>
      </c>
      <c r="M84">
        <v>3</v>
      </c>
      <c r="N84">
        <v>3</v>
      </c>
      <c r="O84">
        <v>3</v>
      </c>
      <c r="P84">
        <v>3</v>
      </c>
      <c r="Q84" t="s">
        <v>397</v>
      </c>
      <c r="R84">
        <v>6</v>
      </c>
      <c r="S84">
        <v>6</v>
      </c>
      <c r="T84">
        <v>6</v>
      </c>
      <c r="U84">
        <v>6</v>
      </c>
      <c r="V84" t="s">
        <v>398</v>
      </c>
      <c r="W84" t="s">
        <v>558</v>
      </c>
      <c r="X84" t="s">
        <v>657</v>
      </c>
      <c r="Y84" t="s">
        <v>495</v>
      </c>
      <c r="Z84">
        <v>6.25E-2</v>
      </c>
      <c r="AA84" t="s">
        <v>658</v>
      </c>
      <c r="AB84">
        <v>20.49</v>
      </c>
      <c r="AC84" t="s">
        <v>573</v>
      </c>
      <c r="AD84" t="s">
        <v>272</v>
      </c>
      <c r="AE84" t="s">
        <v>407</v>
      </c>
      <c r="AF84">
        <v>0</v>
      </c>
      <c r="AG84" t="s">
        <v>397</v>
      </c>
      <c r="AH84" t="s">
        <v>272</v>
      </c>
      <c r="AI84" t="s">
        <v>397</v>
      </c>
      <c r="AJ84">
        <v>0</v>
      </c>
      <c r="AK84" t="s">
        <v>408</v>
      </c>
      <c r="AL84">
        <v>3</v>
      </c>
      <c r="AM84" t="s">
        <v>430</v>
      </c>
      <c r="AN84" s="109">
        <v>0.6</v>
      </c>
      <c r="AO84" s="2" t="s">
        <v>449</v>
      </c>
      <c r="AP84" s="1" t="e" cm="1">
        <f t="array" ref="AP84">_xlfn._xlws.FILTER(#REF!,(#REF!=_4__Manutenção__4[[#This Row],[ID Propriedade]])*(#REF!=_4__Manutenção__4[[#This Row],[Intervenção]])*(#REF!=_4__Manutenção__4[[#This Row],[Nº da Intervenção]]))</f>
        <v>#REF!</v>
      </c>
      <c r="AQ8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5" spans="1:43" x14ac:dyDescent="0.35">
      <c r="A85" t="s">
        <v>127</v>
      </c>
      <c r="B85" t="s">
        <v>29</v>
      </c>
      <c r="C85">
        <v>1</v>
      </c>
      <c r="D85">
        <v>3</v>
      </c>
      <c r="E85">
        <v>12</v>
      </c>
      <c r="F85">
        <v>6</v>
      </c>
      <c r="G85">
        <v>21.200000000000003</v>
      </c>
      <c r="H85" t="s">
        <v>401</v>
      </c>
      <c r="I85" t="s">
        <v>426</v>
      </c>
      <c r="J85">
        <v>1</v>
      </c>
      <c r="K85" t="s">
        <v>396</v>
      </c>
      <c r="L85" t="s">
        <v>272</v>
      </c>
      <c r="M85">
        <v>3</v>
      </c>
      <c r="N85">
        <v>3</v>
      </c>
      <c r="O85">
        <v>2</v>
      </c>
      <c r="P85">
        <v>3</v>
      </c>
      <c r="Q85" t="s">
        <v>397</v>
      </c>
      <c r="R85">
        <v>6</v>
      </c>
      <c r="S85">
        <v>6</v>
      </c>
      <c r="T85">
        <v>4</v>
      </c>
      <c r="U85">
        <v>6</v>
      </c>
      <c r="V85" t="s">
        <v>398</v>
      </c>
      <c r="W85" t="s">
        <v>443</v>
      </c>
      <c r="X85" t="s">
        <v>659</v>
      </c>
      <c r="Y85" t="s">
        <v>468</v>
      </c>
      <c r="Z85">
        <v>7.4999999999999997E-2</v>
      </c>
      <c r="AA85" t="s">
        <v>660</v>
      </c>
      <c r="AB85">
        <v>73.14</v>
      </c>
      <c r="AC85" t="s">
        <v>610</v>
      </c>
      <c r="AD85" t="s">
        <v>272</v>
      </c>
      <c r="AE85" t="s">
        <v>407</v>
      </c>
      <c r="AF85">
        <v>0</v>
      </c>
      <c r="AG85" t="s">
        <v>397</v>
      </c>
      <c r="AH85" t="s">
        <v>272</v>
      </c>
      <c r="AI85" t="s">
        <v>397</v>
      </c>
      <c r="AJ85">
        <v>0</v>
      </c>
      <c r="AK85" t="s">
        <v>408</v>
      </c>
      <c r="AL85">
        <v>9</v>
      </c>
      <c r="AM85" t="s">
        <v>454</v>
      </c>
      <c r="AN85" s="109">
        <v>0.65333333333333332</v>
      </c>
      <c r="AO85" s="2" t="s">
        <v>449</v>
      </c>
      <c r="AP85" s="1" t="e" cm="1">
        <f t="array" ref="AP85">_xlfn._xlws.FILTER(#REF!,(#REF!=_4__Manutenção__4[[#This Row],[ID Propriedade]])*(#REF!=_4__Manutenção__4[[#This Row],[Intervenção]])*(#REF!=_4__Manutenção__4[[#This Row],[Nº da Intervenção]]))</f>
        <v>#REF!</v>
      </c>
      <c r="AQ8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6" spans="1:43" x14ac:dyDescent="0.35">
      <c r="A86" t="s">
        <v>130</v>
      </c>
      <c r="B86" t="s">
        <v>29</v>
      </c>
      <c r="C86">
        <v>2</v>
      </c>
      <c r="D86">
        <v>3</v>
      </c>
      <c r="E86">
        <v>38</v>
      </c>
      <c r="F86">
        <v>9</v>
      </c>
      <c r="G86">
        <v>119.27999999999999</v>
      </c>
      <c r="H86" t="s">
        <v>450</v>
      </c>
      <c r="I86" t="s">
        <v>426</v>
      </c>
      <c r="J86">
        <v>20</v>
      </c>
      <c r="K86" t="s">
        <v>396</v>
      </c>
      <c r="L86" t="s">
        <v>458</v>
      </c>
      <c r="M86">
        <v>2</v>
      </c>
      <c r="N86">
        <v>3</v>
      </c>
      <c r="O86">
        <v>2</v>
      </c>
      <c r="P86">
        <v>3</v>
      </c>
      <c r="Q86" t="s">
        <v>421</v>
      </c>
      <c r="R86">
        <v>4</v>
      </c>
      <c r="S86">
        <v>6</v>
      </c>
      <c r="T86">
        <v>4</v>
      </c>
      <c r="U86">
        <v>6</v>
      </c>
      <c r="V86" t="s">
        <v>422</v>
      </c>
      <c r="W86" t="s">
        <v>438</v>
      </c>
      <c r="X86" t="s">
        <v>594</v>
      </c>
      <c r="Y86" t="s">
        <v>661</v>
      </c>
      <c r="Z86">
        <v>0.1125</v>
      </c>
      <c r="AA86" t="s">
        <v>662</v>
      </c>
      <c r="AB86">
        <v>72.61</v>
      </c>
      <c r="AC86" t="s">
        <v>610</v>
      </c>
      <c r="AD86" t="s">
        <v>407</v>
      </c>
      <c r="AE86" t="s">
        <v>421</v>
      </c>
      <c r="AF86">
        <v>0</v>
      </c>
      <c r="AG86" t="s">
        <v>397</v>
      </c>
      <c r="AH86" t="s">
        <v>397</v>
      </c>
      <c r="AI86" t="s">
        <v>398</v>
      </c>
      <c r="AJ86">
        <v>0</v>
      </c>
      <c r="AK86" t="s">
        <v>408</v>
      </c>
      <c r="AL86">
        <v>9</v>
      </c>
      <c r="AM86" t="s">
        <v>510</v>
      </c>
      <c r="AN86" s="109">
        <v>0.68</v>
      </c>
      <c r="AO86" s="2" t="s">
        <v>449</v>
      </c>
      <c r="AP86" s="1" t="e" cm="1">
        <f t="array" ref="AP86">_xlfn._xlws.FILTER(#REF!,(#REF!=_4__Manutenção__4[[#This Row],[ID Propriedade]])*(#REF!=_4__Manutenção__4[[#This Row],[Intervenção]])*(#REF!=_4__Manutenção__4[[#This Row],[Nº da Intervenção]]))</f>
        <v>#REF!</v>
      </c>
      <c r="AQ8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7" spans="1:43" x14ac:dyDescent="0.35">
      <c r="A87" t="s">
        <v>130</v>
      </c>
      <c r="B87" t="s">
        <v>29</v>
      </c>
      <c r="C87">
        <v>1</v>
      </c>
      <c r="D87">
        <v>4</v>
      </c>
      <c r="E87">
        <v>35</v>
      </c>
      <c r="F87">
        <v>13</v>
      </c>
      <c r="G87">
        <v>88.43</v>
      </c>
      <c r="H87" t="s">
        <v>450</v>
      </c>
      <c r="I87" t="s">
        <v>402</v>
      </c>
      <c r="J87">
        <v>0</v>
      </c>
      <c r="K87" t="s">
        <v>396</v>
      </c>
      <c r="L87" t="s">
        <v>663</v>
      </c>
      <c r="M87">
        <v>2</v>
      </c>
      <c r="N87">
        <v>2</v>
      </c>
      <c r="O87">
        <v>3</v>
      </c>
      <c r="P87">
        <v>3</v>
      </c>
      <c r="Q87" t="s">
        <v>421</v>
      </c>
      <c r="R87">
        <v>4</v>
      </c>
      <c r="S87">
        <v>4</v>
      </c>
      <c r="T87">
        <v>6</v>
      </c>
      <c r="U87">
        <v>6</v>
      </c>
      <c r="V87" t="s">
        <v>422</v>
      </c>
      <c r="W87" t="s">
        <v>438</v>
      </c>
      <c r="X87" t="s">
        <v>664</v>
      </c>
      <c r="Y87" t="s">
        <v>665</v>
      </c>
      <c r="Z87">
        <v>0.16250000000000001</v>
      </c>
      <c r="AA87" t="s">
        <v>666</v>
      </c>
      <c r="AB87">
        <v>66.83</v>
      </c>
      <c r="AC87" t="s">
        <v>579</v>
      </c>
      <c r="AD87" t="s">
        <v>407</v>
      </c>
      <c r="AE87" t="s">
        <v>421</v>
      </c>
      <c r="AF87">
        <v>0</v>
      </c>
      <c r="AG87" t="s">
        <v>397</v>
      </c>
      <c r="AH87" t="s">
        <v>397</v>
      </c>
      <c r="AI87" t="s">
        <v>398</v>
      </c>
      <c r="AJ87">
        <v>0</v>
      </c>
      <c r="AK87" t="s">
        <v>408</v>
      </c>
      <c r="AL87">
        <v>6</v>
      </c>
      <c r="AM87" t="s">
        <v>438</v>
      </c>
      <c r="AN87" s="109">
        <v>0.64</v>
      </c>
      <c r="AO87" s="2" t="s">
        <v>449</v>
      </c>
      <c r="AP87" s="1" t="e" cm="1">
        <f t="array" ref="AP87">_xlfn._xlws.FILTER(#REF!,(#REF!=_4__Manutenção__4[[#This Row],[ID Propriedade]])*(#REF!=_4__Manutenção__4[[#This Row],[Intervenção]])*(#REF!=_4__Manutenção__4[[#This Row],[Nº da Intervenção]]))</f>
        <v>#REF!</v>
      </c>
      <c r="AQ8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8" spans="1:43" x14ac:dyDescent="0.35">
      <c r="A88" t="s">
        <v>133</v>
      </c>
      <c r="B88" t="s">
        <v>29</v>
      </c>
      <c r="C88">
        <v>3</v>
      </c>
      <c r="D88">
        <v>2</v>
      </c>
      <c r="E88">
        <v>12</v>
      </c>
      <c r="F88">
        <v>8</v>
      </c>
      <c r="G88">
        <v>7.3999999999999995</v>
      </c>
      <c r="H88" t="s">
        <v>401</v>
      </c>
      <c r="I88" t="s">
        <v>426</v>
      </c>
      <c r="J88">
        <v>60</v>
      </c>
      <c r="K88" t="s">
        <v>396</v>
      </c>
      <c r="L88" t="s">
        <v>272</v>
      </c>
      <c r="M88">
        <v>3</v>
      </c>
      <c r="N88">
        <v>3</v>
      </c>
      <c r="O88">
        <v>0</v>
      </c>
      <c r="P88">
        <v>3</v>
      </c>
      <c r="Q88" t="s">
        <v>397</v>
      </c>
      <c r="R88">
        <v>6</v>
      </c>
      <c r="S88">
        <v>6</v>
      </c>
      <c r="T88">
        <v>0</v>
      </c>
      <c r="U88">
        <v>6</v>
      </c>
      <c r="V88" t="s">
        <v>398</v>
      </c>
      <c r="W88" t="s">
        <v>438</v>
      </c>
      <c r="X88" t="s">
        <v>272</v>
      </c>
      <c r="Y88" t="s">
        <v>455</v>
      </c>
      <c r="Z88">
        <v>0.1</v>
      </c>
      <c r="AA88" t="s">
        <v>491</v>
      </c>
      <c r="AC88" t="s">
        <v>292</v>
      </c>
      <c r="AD88" t="s">
        <v>272</v>
      </c>
      <c r="AE88" t="s">
        <v>407</v>
      </c>
      <c r="AF88">
        <v>0</v>
      </c>
      <c r="AG88" t="s">
        <v>397</v>
      </c>
      <c r="AH88" t="s">
        <v>272</v>
      </c>
      <c r="AI88" t="s">
        <v>397</v>
      </c>
      <c r="AJ88">
        <v>0</v>
      </c>
      <c r="AK88" t="s">
        <v>408</v>
      </c>
      <c r="AM88" t="s">
        <v>399</v>
      </c>
      <c r="AN88" s="109">
        <v>0.48</v>
      </c>
      <c r="AO88" s="2" t="s">
        <v>400</v>
      </c>
      <c r="AP88" s="1" t="e" cm="1">
        <f t="array" ref="AP88">_xlfn._xlws.FILTER(#REF!,(#REF!=_4__Manutenção__4[[#This Row],[ID Propriedade]])*(#REF!=_4__Manutenção__4[[#This Row],[Intervenção]])*(#REF!=_4__Manutenção__4[[#This Row],[Nº da Intervenção]]))</f>
        <v>#REF!</v>
      </c>
      <c r="AQ8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89" spans="1:43" x14ac:dyDescent="0.35">
      <c r="A89" t="s">
        <v>133</v>
      </c>
      <c r="B89" t="s">
        <v>29</v>
      </c>
      <c r="C89">
        <v>6</v>
      </c>
      <c r="D89">
        <v>2</v>
      </c>
      <c r="E89">
        <v>17</v>
      </c>
      <c r="F89">
        <v>7</v>
      </c>
      <c r="G89">
        <v>25.910000000000004</v>
      </c>
      <c r="H89" t="s">
        <v>401</v>
      </c>
      <c r="I89" t="s">
        <v>426</v>
      </c>
      <c r="J89">
        <v>50</v>
      </c>
      <c r="K89" t="s">
        <v>396</v>
      </c>
      <c r="L89" t="s">
        <v>272</v>
      </c>
      <c r="M89">
        <v>3</v>
      </c>
      <c r="N89">
        <v>3</v>
      </c>
      <c r="O89">
        <v>0</v>
      </c>
      <c r="P89">
        <v>3</v>
      </c>
      <c r="Q89" t="s">
        <v>397</v>
      </c>
      <c r="R89">
        <v>6</v>
      </c>
      <c r="S89">
        <v>6</v>
      </c>
      <c r="T89">
        <v>0</v>
      </c>
      <c r="U89">
        <v>6</v>
      </c>
      <c r="V89" t="s">
        <v>398</v>
      </c>
      <c r="W89" t="s">
        <v>438</v>
      </c>
      <c r="X89" t="s">
        <v>272</v>
      </c>
      <c r="Y89" t="s">
        <v>451</v>
      </c>
      <c r="Z89">
        <v>8.7499999999999994E-2</v>
      </c>
      <c r="AA89" t="s">
        <v>492</v>
      </c>
      <c r="AC89" t="s">
        <v>292</v>
      </c>
      <c r="AD89" t="s">
        <v>272</v>
      </c>
      <c r="AE89" t="s">
        <v>421</v>
      </c>
      <c r="AF89">
        <v>0</v>
      </c>
      <c r="AG89" t="s">
        <v>397</v>
      </c>
      <c r="AH89" t="s">
        <v>272</v>
      </c>
      <c r="AI89" t="s">
        <v>398</v>
      </c>
      <c r="AJ89">
        <v>0</v>
      </c>
      <c r="AK89" t="s">
        <v>408</v>
      </c>
      <c r="AM89" t="s">
        <v>430</v>
      </c>
      <c r="AN89" s="109">
        <v>0.52</v>
      </c>
      <c r="AO89" s="2" t="s">
        <v>449</v>
      </c>
      <c r="AP89" s="1" t="e" cm="1">
        <f t="array" ref="AP89">_xlfn._xlws.FILTER(#REF!,(#REF!=_4__Manutenção__4[[#This Row],[ID Propriedade]])*(#REF!=_4__Manutenção__4[[#This Row],[Intervenção]])*(#REF!=_4__Manutenção__4[[#This Row],[Nº da Intervenção]]))</f>
        <v>#REF!</v>
      </c>
      <c r="AQ8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0" spans="1:43" x14ac:dyDescent="0.35">
      <c r="A90" t="s">
        <v>133</v>
      </c>
      <c r="B90" t="s">
        <v>29</v>
      </c>
      <c r="C90">
        <v>1</v>
      </c>
      <c r="D90">
        <v>2</v>
      </c>
      <c r="E90">
        <v>14</v>
      </c>
      <c r="F90">
        <v>8</v>
      </c>
      <c r="G90">
        <v>17.53</v>
      </c>
      <c r="H90" t="s">
        <v>401</v>
      </c>
      <c r="I90" t="s">
        <v>426</v>
      </c>
      <c r="J90">
        <v>60</v>
      </c>
      <c r="K90" t="s">
        <v>396</v>
      </c>
      <c r="L90" t="s">
        <v>493</v>
      </c>
      <c r="M90">
        <v>3</v>
      </c>
      <c r="N90">
        <v>3</v>
      </c>
      <c r="O90">
        <v>0</v>
      </c>
      <c r="P90">
        <v>3</v>
      </c>
      <c r="Q90" t="s">
        <v>421</v>
      </c>
      <c r="R90">
        <v>6</v>
      </c>
      <c r="S90">
        <v>6</v>
      </c>
      <c r="T90">
        <v>0</v>
      </c>
      <c r="U90">
        <v>6</v>
      </c>
      <c r="V90" t="s">
        <v>422</v>
      </c>
      <c r="W90" t="s">
        <v>403</v>
      </c>
      <c r="X90" t="s">
        <v>494</v>
      </c>
      <c r="Y90" t="s">
        <v>495</v>
      </c>
      <c r="Z90">
        <v>0.1</v>
      </c>
      <c r="AA90" t="s">
        <v>496</v>
      </c>
      <c r="AC90" t="s">
        <v>292</v>
      </c>
      <c r="AD90" t="s">
        <v>272</v>
      </c>
      <c r="AE90" t="s">
        <v>407</v>
      </c>
      <c r="AF90">
        <v>0</v>
      </c>
      <c r="AG90" t="s">
        <v>397</v>
      </c>
      <c r="AH90" t="s">
        <v>272</v>
      </c>
      <c r="AI90" t="s">
        <v>397</v>
      </c>
      <c r="AJ90">
        <v>0</v>
      </c>
      <c r="AK90" t="s">
        <v>408</v>
      </c>
      <c r="AM90" t="s">
        <v>399</v>
      </c>
      <c r="AN90" s="109">
        <v>0.45333333333333325</v>
      </c>
      <c r="AO90" s="2" t="s">
        <v>400</v>
      </c>
      <c r="AP90" s="1" t="e" cm="1">
        <f t="array" ref="AP90">_xlfn._xlws.FILTER(#REF!,(#REF!=_4__Manutenção__4[[#This Row],[ID Propriedade]])*(#REF!=_4__Manutenção__4[[#This Row],[Intervenção]])*(#REF!=_4__Manutenção__4[[#This Row],[Nº da Intervenção]]))</f>
        <v>#REF!</v>
      </c>
      <c r="AQ9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1" spans="1:43" x14ac:dyDescent="0.35">
      <c r="A91" t="s">
        <v>133</v>
      </c>
      <c r="B91" t="s">
        <v>29</v>
      </c>
      <c r="C91">
        <v>4</v>
      </c>
      <c r="D91">
        <v>2</v>
      </c>
      <c r="E91">
        <v>10</v>
      </c>
      <c r="F91">
        <v>7</v>
      </c>
      <c r="G91">
        <v>22.900000000000002</v>
      </c>
      <c r="H91" t="s">
        <v>401</v>
      </c>
      <c r="I91" t="s">
        <v>426</v>
      </c>
      <c r="J91">
        <v>80</v>
      </c>
      <c r="K91" t="s">
        <v>396</v>
      </c>
      <c r="L91" t="s">
        <v>497</v>
      </c>
      <c r="M91">
        <v>3</v>
      </c>
      <c r="N91">
        <v>3</v>
      </c>
      <c r="O91">
        <v>0</v>
      </c>
      <c r="P91">
        <v>3</v>
      </c>
      <c r="Q91" t="s">
        <v>421</v>
      </c>
      <c r="R91">
        <v>6</v>
      </c>
      <c r="S91">
        <v>6</v>
      </c>
      <c r="T91">
        <v>0</v>
      </c>
      <c r="U91">
        <v>6</v>
      </c>
      <c r="V91" t="s">
        <v>422</v>
      </c>
      <c r="W91" t="s">
        <v>403</v>
      </c>
      <c r="X91" t="s">
        <v>498</v>
      </c>
      <c r="Y91" t="s">
        <v>473</v>
      </c>
      <c r="Z91">
        <v>8.7499999999999994E-2</v>
      </c>
      <c r="AA91" t="s">
        <v>499</v>
      </c>
      <c r="AC91" t="s">
        <v>292</v>
      </c>
      <c r="AD91" t="s">
        <v>272</v>
      </c>
      <c r="AE91" t="s">
        <v>407</v>
      </c>
      <c r="AF91">
        <v>0</v>
      </c>
      <c r="AG91" t="s">
        <v>397</v>
      </c>
      <c r="AH91" t="s">
        <v>272</v>
      </c>
      <c r="AI91" t="s">
        <v>397</v>
      </c>
      <c r="AJ91">
        <v>0</v>
      </c>
      <c r="AK91" t="s">
        <v>408</v>
      </c>
      <c r="AM91" t="s">
        <v>399</v>
      </c>
      <c r="AN91" s="109">
        <v>0.45333333333333325</v>
      </c>
      <c r="AO91" s="2" t="s">
        <v>400</v>
      </c>
      <c r="AP91" s="1" t="e" cm="1">
        <f t="array" ref="AP91">_xlfn._xlws.FILTER(#REF!,(#REF!=_4__Manutenção__4[[#This Row],[ID Propriedade]])*(#REF!=_4__Manutenção__4[[#This Row],[Intervenção]])*(#REF!=_4__Manutenção__4[[#This Row],[Nº da Intervenção]]))</f>
        <v>#REF!</v>
      </c>
      <c r="AQ9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2" spans="1:43" x14ac:dyDescent="0.35">
      <c r="A92" t="s">
        <v>133</v>
      </c>
      <c r="B92" t="s">
        <v>29</v>
      </c>
      <c r="C92">
        <v>5</v>
      </c>
      <c r="D92">
        <v>2</v>
      </c>
      <c r="E92">
        <v>6</v>
      </c>
      <c r="F92">
        <v>5</v>
      </c>
      <c r="G92">
        <v>6.6</v>
      </c>
      <c r="H92" t="s">
        <v>401</v>
      </c>
      <c r="I92" t="s">
        <v>426</v>
      </c>
      <c r="J92">
        <v>60</v>
      </c>
      <c r="K92" t="s">
        <v>396</v>
      </c>
      <c r="L92" t="s">
        <v>431</v>
      </c>
      <c r="M92">
        <v>3</v>
      </c>
      <c r="N92">
        <v>3</v>
      </c>
      <c r="O92">
        <v>0</v>
      </c>
      <c r="P92">
        <v>3</v>
      </c>
      <c r="Q92" t="s">
        <v>421</v>
      </c>
      <c r="R92">
        <v>6</v>
      </c>
      <c r="S92">
        <v>6</v>
      </c>
      <c r="T92">
        <v>0</v>
      </c>
      <c r="U92">
        <v>6</v>
      </c>
      <c r="V92" t="s">
        <v>422</v>
      </c>
      <c r="W92" t="s">
        <v>403</v>
      </c>
      <c r="X92" t="s">
        <v>272</v>
      </c>
      <c r="Y92" t="s">
        <v>424</v>
      </c>
      <c r="Z92">
        <v>6.25E-2</v>
      </c>
      <c r="AA92" t="s">
        <v>500</v>
      </c>
      <c r="AC92" t="s">
        <v>292</v>
      </c>
      <c r="AD92" t="s">
        <v>272</v>
      </c>
      <c r="AE92" t="s">
        <v>272</v>
      </c>
      <c r="AF92">
        <v>0</v>
      </c>
      <c r="AG92" t="s">
        <v>397</v>
      </c>
      <c r="AH92" t="s">
        <v>272</v>
      </c>
      <c r="AI92" t="s">
        <v>272</v>
      </c>
      <c r="AJ92">
        <v>0</v>
      </c>
      <c r="AK92" t="s">
        <v>408</v>
      </c>
      <c r="AM92" t="s">
        <v>408</v>
      </c>
      <c r="AN92" s="109">
        <v>0.41333333333333339</v>
      </c>
      <c r="AO92" s="2" t="s">
        <v>400</v>
      </c>
      <c r="AP92" s="1" t="e" cm="1">
        <f t="array" ref="AP92">_xlfn._xlws.FILTER(#REF!,(#REF!=_4__Manutenção__4[[#This Row],[ID Propriedade]])*(#REF!=_4__Manutenção__4[[#This Row],[Intervenção]])*(#REF!=_4__Manutenção__4[[#This Row],[Nº da Intervenção]]))</f>
        <v>#REF!</v>
      </c>
      <c r="AQ9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3" spans="1:43" x14ac:dyDescent="0.35">
      <c r="A93" t="s">
        <v>133</v>
      </c>
      <c r="B93" t="s">
        <v>29</v>
      </c>
      <c r="C93">
        <v>2</v>
      </c>
      <c r="D93">
        <v>2</v>
      </c>
      <c r="E93">
        <v>15</v>
      </c>
      <c r="F93">
        <v>10</v>
      </c>
      <c r="G93">
        <v>17.77</v>
      </c>
      <c r="H93" t="s">
        <v>401</v>
      </c>
      <c r="I93" t="s">
        <v>426</v>
      </c>
      <c r="J93">
        <v>60</v>
      </c>
      <c r="K93" t="s">
        <v>396</v>
      </c>
      <c r="L93" t="s">
        <v>501</v>
      </c>
      <c r="M93">
        <v>3</v>
      </c>
      <c r="N93">
        <v>3</v>
      </c>
      <c r="O93">
        <v>0</v>
      </c>
      <c r="P93">
        <v>3</v>
      </c>
      <c r="Q93" t="s">
        <v>421</v>
      </c>
      <c r="R93">
        <v>6</v>
      </c>
      <c r="S93">
        <v>6</v>
      </c>
      <c r="T93">
        <v>0</v>
      </c>
      <c r="U93">
        <v>6</v>
      </c>
      <c r="V93" t="s">
        <v>422</v>
      </c>
      <c r="W93" t="s">
        <v>403</v>
      </c>
      <c r="X93" t="s">
        <v>272</v>
      </c>
      <c r="Y93" t="s">
        <v>463</v>
      </c>
      <c r="Z93">
        <v>0.125</v>
      </c>
      <c r="AA93" t="s">
        <v>502</v>
      </c>
      <c r="AC93" t="s">
        <v>292</v>
      </c>
      <c r="AD93" t="s">
        <v>272</v>
      </c>
      <c r="AE93" t="s">
        <v>407</v>
      </c>
      <c r="AF93">
        <v>0</v>
      </c>
      <c r="AG93" t="s">
        <v>397</v>
      </c>
      <c r="AH93" t="s">
        <v>272</v>
      </c>
      <c r="AI93" t="s">
        <v>397</v>
      </c>
      <c r="AJ93">
        <v>0</v>
      </c>
      <c r="AK93" t="s">
        <v>408</v>
      </c>
      <c r="AM93" t="s">
        <v>399</v>
      </c>
      <c r="AN93" s="109">
        <v>0.45333333333333325</v>
      </c>
      <c r="AO93" s="2" t="s">
        <v>400</v>
      </c>
      <c r="AP93" s="1" t="e" cm="1">
        <f t="array" ref="AP93">_xlfn._xlws.FILTER(#REF!,(#REF!=_4__Manutenção__4[[#This Row],[ID Propriedade]])*(#REF!=_4__Manutenção__4[[#This Row],[Intervenção]])*(#REF!=_4__Manutenção__4[[#This Row],[Nº da Intervenção]]))</f>
        <v>#REF!</v>
      </c>
      <c r="AQ9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4" spans="1:43" x14ac:dyDescent="0.35">
      <c r="A94" t="s">
        <v>135</v>
      </c>
      <c r="B94" t="s">
        <v>31</v>
      </c>
      <c r="C94">
        <v>1</v>
      </c>
      <c r="D94">
        <v>4</v>
      </c>
      <c r="E94">
        <v>77</v>
      </c>
      <c r="F94">
        <v>4</v>
      </c>
      <c r="G94">
        <v>202.1</v>
      </c>
      <c r="H94" t="s">
        <v>401</v>
      </c>
      <c r="I94" t="s">
        <v>426</v>
      </c>
      <c r="J94">
        <v>30</v>
      </c>
      <c r="K94" t="s">
        <v>396</v>
      </c>
      <c r="L94" t="s">
        <v>272</v>
      </c>
      <c r="M94">
        <v>3</v>
      </c>
      <c r="N94">
        <v>3</v>
      </c>
      <c r="O94">
        <v>1</v>
      </c>
      <c r="P94">
        <v>3</v>
      </c>
      <c r="Q94" t="s">
        <v>397</v>
      </c>
      <c r="R94">
        <v>6</v>
      </c>
      <c r="S94">
        <v>6</v>
      </c>
      <c r="T94">
        <v>2</v>
      </c>
      <c r="U94">
        <v>6</v>
      </c>
      <c r="V94" t="s">
        <v>398</v>
      </c>
      <c r="W94" t="s">
        <v>457</v>
      </c>
      <c r="X94" t="s">
        <v>503</v>
      </c>
      <c r="Y94" t="s">
        <v>504</v>
      </c>
      <c r="Z94">
        <v>0.05</v>
      </c>
      <c r="AA94" t="s">
        <v>505</v>
      </c>
      <c r="AC94" t="s">
        <v>292</v>
      </c>
      <c r="AD94" t="s">
        <v>421</v>
      </c>
      <c r="AE94" t="s">
        <v>397</v>
      </c>
      <c r="AF94">
        <v>0</v>
      </c>
      <c r="AG94" t="s">
        <v>397</v>
      </c>
      <c r="AH94" t="s">
        <v>398</v>
      </c>
      <c r="AI94" t="s">
        <v>408</v>
      </c>
      <c r="AJ94">
        <v>0</v>
      </c>
      <c r="AK94" t="s">
        <v>408</v>
      </c>
      <c r="AM94" t="s">
        <v>438</v>
      </c>
      <c r="AN94" s="109">
        <v>0.66666666666666663</v>
      </c>
      <c r="AO94" s="2" t="s">
        <v>449</v>
      </c>
      <c r="AP94" s="1" t="e" cm="1">
        <f t="array" ref="AP94">_xlfn._xlws.FILTER(#REF!,(#REF!=_4__Manutenção__4[[#This Row],[ID Propriedade]])*(#REF!=_4__Manutenção__4[[#This Row],[Intervenção]])*(#REF!=_4__Manutenção__4[[#This Row],[Nº da Intervenção]]))</f>
        <v>#REF!</v>
      </c>
      <c r="AQ9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5" spans="1:43" x14ac:dyDescent="0.35">
      <c r="A95" t="s">
        <v>135</v>
      </c>
      <c r="B95" t="s">
        <v>29</v>
      </c>
      <c r="C95">
        <v>1</v>
      </c>
      <c r="D95">
        <v>4</v>
      </c>
      <c r="E95">
        <v>11</v>
      </c>
      <c r="F95">
        <v>5</v>
      </c>
      <c r="G95">
        <v>17.049999999999997</v>
      </c>
      <c r="H95" t="s">
        <v>401</v>
      </c>
      <c r="I95" t="s">
        <v>426</v>
      </c>
      <c r="J95">
        <v>60</v>
      </c>
      <c r="K95" t="s">
        <v>396</v>
      </c>
      <c r="L95" t="s">
        <v>272</v>
      </c>
      <c r="M95">
        <v>3</v>
      </c>
      <c r="N95">
        <v>3</v>
      </c>
      <c r="O95">
        <v>0</v>
      </c>
      <c r="P95">
        <v>3</v>
      </c>
      <c r="Q95" t="s">
        <v>397</v>
      </c>
      <c r="R95">
        <v>6</v>
      </c>
      <c r="S95">
        <v>6</v>
      </c>
      <c r="T95">
        <v>0</v>
      </c>
      <c r="U95">
        <v>6</v>
      </c>
      <c r="V95" t="s">
        <v>398</v>
      </c>
      <c r="W95" t="s">
        <v>438</v>
      </c>
      <c r="X95" t="s">
        <v>272</v>
      </c>
      <c r="Y95" t="s">
        <v>506</v>
      </c>
      <c r="Z95">
        <v>6.25E-2</v>
      </c>
      <c r="AA95" t="s">
        <v>507</v>
      </c>
      <c r="AC95" t="s">
        <v>292</v>
      </c>
      <c r="AD95" t="s">
        <v>272</v>
      </c>
      <c r="AE95" t="s">
        <v>272</v>
      </c>
      <c r="AF95">
        <v>0</v>
      </c>
      <c r="AG95" t="s">
        <v>397</v>
      </c>
      <c r="AH95" t="s">
        <v>272</v>
      </c>
      <c r="AI95" t="s">
        <v>272</v>
      </c>
      <c r="AJ95">
        <v>0</v>
      </c>
      <c r="AK95" t="s">
        <v>408</v>
      </c>
      <c r="AM95" t="s">
        <v>408</v>
      </c>
      <c r="AN95" s="109">
        <v>0.44</v>
      </c>
      <c r="AO95" s="2" t="s">
        <v>400</v>
      </c>
      <c r="AP95" s="1" t="e" cm="1">
        <f t="array" ref="AP95">_xlfn._xlws.FILTER(#REF!,(#REF!=_4__Manutenção__4[[#This Row],[ID Propriedade]])*(#REF!=_4__Manutenção__4[[#This Row],[Intervenção]])*(#REF!=_4__Manutenção__4[[#This Row],[Nº da Intervenção]]))</f>
        <v>#REF!</v>
      </c>
      <c r="AQ9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6" spans="1:43" x14ac:dyDescent="0.35">
      <c r="A96" t="s">
        <v>137</v>
      </c>
      <c r="B96" t="s">
        <v>33</v>
      </c>
      <c r="C96">
        <v>2</v>
      </c>
      <c r="D96">
        <v>3</v>
      </c>
      <c r="E96">
        <v>12</v>
      </c>
      <c r="F96">
        <v>3</v>
      </c>
      <c r="G96">
        <v>55.849999999999994</v>
      </c>
      <c r="H96" t="s">
        <v>401</v>
      </c>
      <c r="I96" t="s">
        <v>426</v>
      </c>
      <c r="J96">
        <v>60</v>
      </c>
      <c r="K96" t="s">
        <v>396</v>
      </c>
      <c r="L96" t="s">
        <v>272</v>
      </c>
      <c r="M96">
        <v>3</v>
      </c>
      <c r="N96">
        <v>3</v>
      </c>
      <c r="O96">
        <v>0</v>
      </c>
      <c r="P96">
        <v>3</v>
      </c>
      <c r="Q96" t="s">
        <v>397</v>
      </c>
      <c r="R96">
        <v>6</v>
      </c>
      <c r="S96">
        <v>6</v>
      </c>
      <c r="T96">
        <v>0</v>
      </c>
      <c r="U96">
        <v>6</v>
      </c>
      <c r="V96" t="s">
        <v>398</v>
      </c>
      <c r="W96" t="s">
        <v>438</v>
      </c>
      <c r="X96" t="s">
        <v>667</v>
      </c>
      <c r="Y96" t="s">
        <v>468</v>
      </c>
      <c r="Z96">
        <v>3.7499999999999999E-2</v>
      </c>
      <c r="AA96" t="s">
        <v>668</v>
      </c>
      <c r="AB96">
        <v>20.03</v>
      </c>
      <c r="AC96" t="s">
        <v>573</v>
      </c>
      <c r="AD96" t="s">
        <v>272</v>
      </c>
      <c r="AE96" t="s">
        <v>407</v>
      </c>
      <c r="AF96">
        <v>0</v>
      </c>
      <c r="AG96" t="s">
        <v>397</v>
      </c>
      <c r="AH96" t="s">
        <v>272</v>
      </c>
      <c r="AI96" t="s">
        <v>397</v>
      </c>
      <c r="AJ96">
        <v>0</v>
      </c>
      <c r="AK96" t="s">
        <v>408</v>
      </c>
      <c r="AL96">
        <v>3</v>
      </c>
      <c r="AM96" t="s">
        <v>430</v>
      </c>
      <c r="AN96" s="109">
        <v>0.52</v>
      </c>
      <c r="AO96" s="2" t="s">
        <v>449</v>
      </c>
      <c r="AP96" s="1" t="e" cm="1">
        <f t="array" ref="AP96">_xlfn._xlws.FILTER(#REF!,(#REF!=_4__Manutenção__4[[#This Row],[ID Propriedade]])*(#REF!=_4__Manutenção__4[[#This Row],[Intervenção]])*(#REF!=_4__Manutenção__4[[#This Row],[Nº da Intervenção]]))</f>
        <v>#REF!</v>
      </c>
      <c r="AQ9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7" spans="1:43" x14ac:dyDescent="0.35">
      <c r="A97" t="s">
        <v>137</v>
      </c>
      <c r="B97" t="s">
        <v>33</v>
      </c>
      <c r="C97">
        <v>1</v>
      </c>
      <c r="D97">
        <v>5</v>
      </c>
      <c r="E97">
        <v>9</v>
      </c>
      <c r="F97">
        <v>6</v>
      </c>
      <c r="G97">
        <v>14.02</v>
      </c>
      <c r="H97" t="s">
        <v>401</v>
      </c>
      <c r="I97" t="s">
        <v>426</v>
      </c>
      <c r="J97">
        <v>60</v>
      </c>
      <c r="K97" t="s">
        <v>396</v>
      </c>
      <c r="L97" t="s">
        <v>272</v>
      </c>
      <c r="M97">
        <v>3</v>
      </c>
      <c r="N97">
        <v>3</v>
      </c>
      <c r="O97">
        <v>0</v>
      </c>
      <c r="P97">
        <v>3</v>
      </c>
      <c r="Q97" t="s">
        <v>397</v>
      </c>
      <c r="R97">
        <v>6</v>
      </c>
      <c r="S97">
        <v>6</v>
      </c>
      <c r="T97">
        <v>0</v>
      </c>
      <c r="U97">
        <v>6</v>
      </c>
      <c r="V97" t="s">
        <v>398</v>
      </c>
      <c r="W97" t="s">
        <v>438</v>
      </c>
      <c r="X97" t="s">
        <v>669</v>
      </c>
      <c r="Y97" t="s">
        <v>645</v>
      </c>
      <c r="Z97">
        <v>7.4999999999999997E-2</v>
      </c>
      <c r="AA97" t="s">
        <v>670</v>
      </c>
      <c r="AB97">
        <v>28.21</v>
      </c>
      <c r="AC97" t="s">
        <v>573</v>
      </c>
      <c r="AD97" t="s">
        <v>272</v>
      </c>
      <c r="AE97" t="s">
        <v>272</v>
      </c>
      <c r="AF97">
        <v>0</v>
      </c>
      <c r="AG97" t="s">
        <v>397</v>
      </c>
      <c r="AH97" t="s">
        <v>272</v>
      </c>
      <c r="AI97" t="s">
        <v>272</v>
      </c>
      <c r="AJ97">
        <v>0</v>
      </c>
      <c r="AK97" t="s">
        <v>408</v>
      </c>
      <c r="AL97">
        <v>3</v>
      </c>
      <c r="AM97" t="s">
        <v>399</v>
      </c>
      <c r="AN97" s="109">
        <v>0.48</v>
      </c>
      <c r="AO97" s="2" t="s">
        <v>400</v>
      </c>
      <c r="AP97" s="1" t="e" cm="1">
        <f t="array" ref="AP97">_xlfn._xlws.FILTER(#REF!,(#REF!=_4__Manutenção__4[[#This Row],[ID Propriedade]])*(#REF!=_4__Manutenção__4[[#This Row],[Intervenção]])*(#REF!=_4__Manutenção__4[[#This Row],[Nº da Intervenção]]))</f>
        <v>#REF!</v>
      </c>
      <c r="AQ9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8" spans="1:43" x14ac:dyDescent="0.35">
      <c r="A98" t="s">
        <v>137</v>
      </c>
      <c r="B98" t="s">
        <v>29</v>
      </c>
      <c r="C98">
        <v>1</v>
      </c>
      <c r="D98">
        <v>2</v>
      </c>
      <c r="E98">
        <v>17</v>
      </c>
      <c r="F98">
        <v>6</v>
      </c>
      <c r="G98">
        <v>80.199999999999989</v>
      </c>
      <c r="H98" t="s">
        <v>401</v>
      </c>
      <c r="I98" t="s">
        <v>426</v>
      </c>
      <c r="J98">
        <v>60</v>
      </c>
      <c r="K98" t="s">
        <v>396</v>
      </c>
      <c r="L98" t="s">
        <v>272</v>
      </c>
      <c r="M98">
        <v>3</v>
      </c>
      <c r="N98">
        <v>3</v>
      </c>
      <c r="O98">
        <v>0</v>
      </c>
      <c r="P98">
        <v>3</v>
      </c>
      <c r="Q98" t="s">
        <v>397</v>
      </c>
      <c r="R98">
        <v>6</v>
      </c>
      <c r="S98">
        <v>6</v>
      </c>
      <c r="T98">
        <v>0</v>
      </c>
      <c r="U98">
        <v>6</v>
      </c>
      <c r="V98" t="s">
        <v>398</v>
      </c>
      <c r="W98" t="s">
        <v>438</v>
      </c>
      <c r="X98" t="s">
        <v>671</v>
      </c>
      <c r="Y98" t="s">
        <v>451</v>
      </c>
      <c r="Z98">
        <v>7.4999999999999997E-2</v>
      </c>
      <c r="AA98" t="s">
        <v>672</v>
      </c>
      <c r="AB98">
        <v>22.1</v>
      </c>
      <c r="AC98" t="s">
        <v>573</v>
      </c>
      <c r="AD98" t="s">
        <v>421</v>
      </c>
      <c r="AE98" t="s">
        <v>421</v>
      </c>
      <c r="AF98">
        <v>0</v>
      </c>
      <c r="AG98" t="s">
        <v>397</v>
      </c>
      <c r="AH98" t="s">
        <v>398</v>
      </c>
      <c r="AI98" t="s">
        <v>398</v>
      </c>
      <c r="AJ98">
        <v>0</v>
      </c>
      <c r="AK98" t="s">
        <v>408</v>
      </c>
      <c r="AL98">
        <v>3</v>
      </c>
      <c r="AM98" t="s">
        <v>438</v>
      </c>
      <c r="AN98" s="109">
        <v>0.64</v>
      </c>
      <c r="AO98" s="2" t="s">
        <v>449</v>
      </c>
      <c r="AP98" s="1" t="e" cm="1">
        <f t="array" ref="AP98">_xlfn._xlws.FILTER(#REF!,(#REF!=_4__Manutenção__4[[#This Row],[ID Propriedade]])*(#REF!=_4__Manutenção__4[[#This Row],[Intervenção]])*(#REF!=_4__Manutenção__4[[#This Row],[Nº da Intervenção]]))</f>
        <v>#REF!</v>
      </c>
      <c r="AQ9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99" spans="1:43" x14ac:dyDescent="0.35">
      <c r="A99" t="s">
        <v>139</v>
      </c>
      <c r="B99" t="s">
        <v>29</v>
      </c>
      <c r="C99">
        <v>1</v>
      </c>
      <c r="D99">
        <v>3</v>
      </c>
      <c r="E99">
        <v>11</v>
      </c>
      <c r="F99">
        <v>6</v>
      </c>
      <c r="G99">
        <v>42.8</v>
      </c>
      <c r="H99" t="s">
        <v>394</v>
      </c>
      <c r="I99" t="s">
        <v>395</v>
      </c>
      <c r="J99">
        <v>30</v>
      </c>
      <c r="K99" t="s">
        <v>396</v>
      </c>
      <c r="L99" t="s">
        <v>434</v>
      </c>
      <c r="M99">
        <v>0</v>
      </c>
      <c r="N99">
        <v>0</v>
      </c>
      <c r="O99">
        <v>1</v>
      </c>
      <c r="P99">
        <v>3</v>
      </c>
      <c r="Q99" t="s">
        <v>421</v>
      </c>
      <c r="R99">
        <v>0</v>
      </c>
      <c r="S99">
        <v>0</v>
      </c>
      <c r="T99">
        <v>2</v>
      </c>
      <c r="U99">
        <v>6</v>
      </c>
      <c r="V99" t="s">
        <v>422</v>
      </c>
      <c r="W99" t="s">
        <v>399</v>
      </c>
      <c r="X99" t="s">
        <v>673</v>
      </c>
      <c r="Y99" t="s">
        <v>674</v>
      </c>
      <c r="Z99">
        <v>7.4999999999999997E-2</v>
      </c>
      <c r="AA99" t="s">
        <v>675</v>
      </c>
      <c r="AB99">
        <v>12.43</v>
      </c>
      <c r="AC99" t="s">
        <v>572</v>
      </c>
      <c r="AD99" t="s">
        <v>272</v>
      </c>
      <c r="AE99" t="s">
        <v>407</v>
      </c>
      <c r="AF99">
        <v>0</v>
      </c>
      <c r="AG99" t="s">
        <v>397</v>
      </c>
      <c r="AH99" t="s">
        <v>272</v>
      </c>
      <c r="AI99" t="s">
        <v>397</v>
      </c>
      <c r="AJ99">
        <v>0</v>
      </c>
      <c r="AK99" t="s">
        <v>408</v>
      </c>
      <c r="AL99">
        <v>0</v>
      </c>
      <c r="AM99" t="s">
        <v>399</v>
      </c>
      <c r="AN99" s="109">
        <v>0.32</v>
      </c>
      <c r="AO99" s="2" t="s">
        <v>400</v>
      </c>
      <c r="AP99" s="1" t="e" cm="1">
        <f t="array" ref="AP99">_xlfn._xlws.FILTER(#REF!,(#REF!=_4__Manutenção__4[[#This Row],[ID Propriedade]])*(#REF!=_4__Manutenção__4[[#This Row],[Intervenção]])*(#REF!=_4__Manutenção__4[[#This Row],[Nº da Intervenção]]))</f>
        <v>#REF!</v>
      </c>
      <c r="AQ9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0" spans="1:43" x14ac:dyDescent="0.35">
      <c r="A100" t="s">
        <v>142</v>
      </c>
      <c r="B100" t="s">
        <v>29</v>
      </c>
      <c r="C100">
        <v>1</v>
      </c>
      <c r="D100">
        <v>3</v>
      </c>
      <c r="E100">
        <v>22</v>
      </c>
      <c r="F100">
        <v>7</v>
      </c>
      <c r="G100">
        <v>100.95</v>
      </c>
      <c r="H100" t="s">
        <v>401</v>
      </c>
      <c r="I100" t="s">
        <v>426</v>
      </c>
      <c r="J100">
        <v>20</v>
      </c>
      <c r="K100" t="s">
        <v>396</v>
      </c>
      <c r="L100" t="s">
        <v>527</v>
      </c>
      <c r="M100">
        <v>3</v>
      </c>
      <c r="N100">
        <v>3</v>
      </c>
      <c r="O100">
        <v>2</v>
      </c>
      <c r="P100">
        <v>3</v>
      </c>
      <c r="Q100" t="s">
        <v>421</v>
      </c>
      <c r="R100">
        <v>6</v>
      </c>
      <c r="S100">
        <v>6</v>
      </c>
      <c r="T100">
        <v>4</v>
      </c>
      <c r="U100">
        <v>6</v>
      </c>
      <c r="V100" t="s">
        <v>422</v>
      </c>
      <c r="W100" t="s">
        <v>457</v>
      </c>
      <c r="X100" t="s">
        <v>676</v>
      </c>
      <c r="Y100" t="s">
        <v>677</v>
      </c>
      <c r="Z100">
        <v>8.7499999999999994E-2</v>
      </c>
      <c r="AA100" t="s">
        <v>678</v>
      </c>
      <c r="AB100">
        <v>47.95</v>
      </c>
      <c r="AC100" t="s">
        <v>579</v>
      </c>
      <c r="AD100" t="s">
        <v>407</v>
      </c>
      <c r="AE100" t="s">
        <v>407</v>
      </c>
      <c r="AF100">
        <v>0</v>
      </c>
      <c r="AG100" t="s">
        <v>397</v>
      </c>
      <c r="AH100" t="s">
        <v>397</v>
      </c>
      <c r="AI100" t="s">
        <v>397</v>
      </c>
      <c r="AJ100">
        <v>0</v>
      </c>
      <c r="AK100" t="s">
        <v>408</v>
      </c>
      <c r="AL100">
        <v>6</v>
      </c>
      <c r="AM100" t="s">
        <v>454</v>
      </c>
      <c r="AN100" s="109">
        <v>0.62666666666666671</v>
      </c>
      <c r="AO100" s="2" t="s">
        <v>449</v>
      </c>
      <c r="AP100" s="1" t="e" cm="1">
        <f t="array" ref="AP100">_xlfn._xlws.FILTER(#REF!,(#REF!=_4__Manutenção__4[[#This Row],[ID Propriedade]])*(#REF!=_4__Manutenção__4[[#This Row],[Intervenção]])*(#REF!=_4__Manutenção__4[[#This Row],[Nº da Intervenção]]))</f>
        <v>#REF!</v>
      </c>
      <c r="AQ10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1" spans="1:43" x14ac:dyDescent="0.35">
      <c r="A101" t="s">
        <v>142</v>
      </c>
      <c r="B101" t="s">
        <v>29</v>
      </c>
      <c r="C101">
        <v>2</v>
      </c>
      <c r="D101">
        <v>4</v>
      </c>
      <c r="E101">
        <v>121</v>
      </c>
      <c r="F101">
        <v>14</v>
      </c>
      <c r="G101">
        <v>81.109999999999985</v>
      </c>
      <c r="H101" t="s">
        <v>401</v>
      </c>
      <c r="I101" t="s">
        <v>426</v>
      </c>
      <c r="J101">
        <v>0</v>
      </c>
      <c r="K101" t="s">
        <v>396</v>
      </c>
      <c r="L101" t="s">
        <v>679</v>
      </c>
      <c r="M101">
        <v>3</v>
      </c>
      <c r="N101">
        <v>3</v>
      </c>
      <c r="O101">
        <v>3</v>
      </c>
      <c r="P101">
        <v>3</v>
      </c>
      <c r="Q101" t="s">
        <v>421</v>
      </c>
      <c r="R101">
        <v>6</v>
      </c>
      <c r="S101">
        <v>6</v>
      </c>
      <c r="T101">
        <v>6</v>
      </c>
      <c r="U101">
        <v>6</v>
      </c>
      <c r="V101" t="s">
        <v>422</v>
      </c>
      <c r="W101" t="s">
        <v>443</v>
      </c>
      <c r="X101" t="s">
        <v>444</v>
      </c>
      <c r="Y101" t="s">
        <v>680</v>
      </c>
      <c r="Z101">
        <v>0.17499999999999999</v>
      </c>
      <c r="AA101" t="s">
        <v>681</v>
      </c>
      <c r="AB101">
        <v>53.66</v>
      </c>
      <c r="AC101" t="s">
        <v>579</v>
      </c>
      <c r="AD101" t="s">
        <v>407</v>
      </c>
      <c r="AE101" t="s">
        <v>397</v>
      </c>
      <c r="AF101">
        <v>0</v>
      </c>
      <c r="AG101" t="s">
        <v>397</v>
      </c>
      <c r="AH101" t="s">
        <v>397</v>
      </c>
      <c r="AI101" t="s">
        <v>408</v>
      </c>
      <c r="AJ101">
        <v>0</v>
      </c>
      <c r="AK101" t="s">
        <v>408</v>
      </c>
      <c r="AL101">
        <v>6</v>
      </c>
      <c r="AM101" t="s">
        <v>510</v>
      </c>
      <c r="AN101" s="109">
        <v>0.73333333333333328</v>
      </c>
      <c r="AO101" s="2" t="s">
        <v>511</v>
      </c>
      <c r="AP101" s="1" t="e" cm="1">
        <f t="array" ref="AP101">_xlfn._xlws.FILTER(#REF!,(#REF!=_4__Manutenção__4[[#This Row],[ID Propriedade]])*(#REF!=_4__Manutenção__4[[#This Row],[Intervenção]])*(#REF!=_4__Manutenção__4[[#This Row],[Nº da Intervenção]]))</f>
        <v>#REF!</v>
      </c>
      <c r="AQ10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2" spans="1:43" x14ac:dyDescent="0.35">
      <c r="A102" t="s">
        <v>145</v>
      </c>
      <c r="B102" t="s">
        <v>31</v>
      </c>
      <c r="C102">
        <v>1</v>
      </c>
      <c r="D102">
        <v>3</v>
      </c>
      <c r="E102">
        <v>98</v>
      </c>
      <c r="F102">
        <v>9</v>
      </c>
      <c r="G102">
        <v>314.45000000000005</v>
      </c>
      <c r="H102" t="s">
        <v>401</v>
      </c>
      <c r="I102" t="s">
        <v>426</v>
      </c>
      <c r="J102">
        <v>20</v>
      </c>
      <c r="K102" t="s">
        <v>396</v>
      </c>
      <c r="L102" t="s">
        <v>272</v>
      </c>
      <c r="M102">
        <v>3</v>
      </c>
      <c r="N102">
        <v>3</v>
      </c>
      <c r="O102">
        <v>2</v>
      </c>
      <c r="P102">
        <v>3</v>
      </c>
      <c r="Q102" t="s">
        <v>397</v>
      </c>
      <c r="R102">
        <v>6</v>
      </c>
      <c r="S102">
        <v>6</v>
      </c>
      <c r="T102">
        <v>4</v>
      </c>
      <c r="U102">
        <v>6</v>
      </c>
      <c r="V102" t="s">
        <v>398</v>
      </c>
      <c r="W102" t="s">
        <v>443</v>
      </c>
      <c r="X102" t="s">
        <v>407</v>
      </c>
      <c r="Y102" t="s">
        <v>508</v>
      </c>
      <c r="Z102">
        <v>0.1125</v>
      </c>
      <c r="AA102" t="s">
        <v>509</v>
      </c>
      <c r="AC102" t="s">
        <v>292</v>
      </c>
      <c r="AD102" t="s">
        <v>397</v>
      </c>
      <c r="AE102" t="s">
        <v>397</v>
      </c>
      <c r="AF102">
        <v>0</v>
      </c>
      <c r="AG102" t="s">
        <v>397</v>
      </c>
      <c r="AH102" t="s">
        <v>408</v>
      </c>
      <c r="AI102" t="s">
        <v>408</v>
      </c>
      <c r="AJ102">
        <v>0</v>
      </c>
      <c r="AK102" t="s">
        <v>408</v>
      </c>
      <c r="AM102" t="s">
        <v>510</v>
      </c>
      <c r="AN102" s="109">
        <v>0.73333333333333328</v>
      </c>
      <c r="AO102" s="2" t="s">
        <v>511</v>
      </c>
      <c r="AP102" s="1" t="e" cm="1">
        <f t="array" ref="AP102">_xlfn._xlws.FILTER(#REF!,(#REF!=_4__Manutenção__4[[#This Row],[ID Propriedade]])*(#REF!=_4__Manutenção__4[[#This Row],[Intervenção]])*(#REF!=_4__Manutenção__4[[#This Row],[Nº da Intervenção]]))</f>
        <v>#REF!</v>
      </c>
      <c r="AQ10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3" spans="1:43" x14ac:dyDescent="0.35">
      <c r="A103" t="s">
        <v>145</v>
      </c>
      <c r="B103" t="s">
        <v>29</v>
      </c>
      <c r="C103">
        <v>1</v>
      </c>
      <c r="D103">
        <v>3</v>
      </c>
      <c r="E103">
        <v>31</v>
      </c>
      <c r="F103">
        <v>13</v>
      </c>
      <c r="G103">
        <v>61.570000000000007</v>
      </c>
      <c r="H103" t="s">
        <v>401</v>
      </c>
      <c r="I103" t="s">
        <v>426</v>
      </c>
      <c r="J103">
        <v>20</v>
      </c>
      <c r="K103" t="s">
        <v>396</v>
      </c>
      <c r="L103" t="s">
        <v>272</v>
      </c>
      <c r="M103">
        <v>3</v>
      </c>
      <c r="N103">
        <v>3</v>
      </c>
      <c r="O103">
        <v>2</v>
      </c>
      <c r="P103">
        <v>3</v>
      </c>
      <c r="Q103" t="s">
        <v>397</v>
      </c>
      <c r="R103">
        <v>6</v>
      </c>
      <c r="S103">
        <v>6</v>
      </c>
      <c r="T103">
        <v>4</v>
      </c>
      <c r="U103">
        <v>6</v>
      </c>
      <c r="V103" t="s">
        <v>398</v>
      </c>
      <c r="W103" t="s">
        <v>443</v>
      </c>
      <c r="X103" t="s">
        <v>446</v>
      </c>
      <c r="Y103" t="s">
        <v>512</v>
      </c>
      <c r="Z103">
        <v>0.16250000000000001</v>
      </c>
      <c r="AA103" t="s">
        <v>513</v>
      </c>
      <c r="AC103" t="s">
        <v>292</v>
      </c>
      <c r="AD103" t="s">
        <v>407</v>
      </c>
      <c r="AE103" t="s">
        <v>421</v>
      </c>
      <c r="AF103">
        <v>0</v>
      </c>
      <c r="AG103" t="s">
        <v>397</v>
      </c>
      <c r="AH103" t="s">
        <v>397</v>
      </c>
      <c r="AI103" t="s">
        <v>398</v>
      </c>
      <c r="AJ103">
        <v>0</v>
      </c>
      <c r="AK103" t="s">
        <v>408</v>
      </c>
      <c r="AM103" t="s">
        <v>413</v>
      </c>
      <c r="AN103" s="109">
        <v>0.61333333333333329</v>
      </c>
      <c r="AO103" s="2" t="s">
        <v>449</v>
      </c>
      <c r="AP103" s="1" t="e" cm="1">
        <f t="array" ref="AP103">_xlfn._xlws.FILTER(#REF!,(#REF!=_4__Manutenção__4[[#This Row],[ID Propriedade]])*(#REF!=_4__Manutenção__4[[#This Row],[Intervenção]])*(#REF!=_4__Manutenção__4[[#This Row],[Nº da Intervenção]]))</f>
        <v>#REF!</v>
      </c>
      <c r="AQ10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4" spans="1:43" x14ac:dyDescent="0.35">
      <c r="A104" t="s">
        <v>148</v>
      </c>
      <c r="B104" t="s">
        <v>29</v>
      </c>
      <c r="C104">
        <v>1</v>
      </c>
      <c r="D104">
        <v>2</v>
      </c>
      <c r="E104">
        <v>0</v>
      </c>
      <c r="F104">
        <v>0</v>
      </c>
      <c r="G104">
        <v>0</v>
      </c>
      <c r="H104" t="s">
        <v>394</v>
      </c>
      <c r="I104" t="s">
        <v>402</v>
      </c>
      <c r="J104">
        <v>0</v>
      </c>
      <c r="K104" t="s">
        <v>396</v>
      </c>
      <c r="L104" t="s">
        <v>272</v>
      </c>
      <c r="M104">
        <v>0</v>
      </c>
      <c r="N104">
        <v>2</v>
      </c>
      <c r="O104">
        <v>3</v>
      </c>
      <c r="P104">
        <v>3</v>
      </c>
      <c r="Q104" t="s">
        <v>397</v>
      </c>
      <c r="R104">
        <v>0</v>
      </c>
      <c r="S104">
        <v>4</v>
      </c>
      <c r="T104">
        <v>6</v>
      </c>
      <c r="U104">
        <v>6</v>
      </c>
      <c r="V104" t="s">
        <v>398</v>
      </c>
      <c r="W104" t="s">
        <v>403</v>
      </c>
      <c r="X104" t="s">
        <v>272</v>
      </c>
      <c r="Y104" t="s">
        <v>272</v>
      </c>
      <c r="Z104">
        <v>0</v>
      </c>
      <c r="AA104" t="s">
        <v>272</v>
      </c>
      <c r="AC104" t="s">
        <v>292</v>
      </c>
      <c r="AD104" t="s">
        <v>272</v>
      </c>
      <c r="AE104" t="s">
        <v>272</v>
      </c>
      <c r="AF104">
        <v>0</v>
      </c>
      <c r="AG104" t="s">
        <v>272</v>
      </c>
      <c r="AH104" t="s">
        <v>272</v>
      </c>
      <c r="AI104" t="s">
        <v>272</v>
      </c>
      <c r="AJ104">
        <v>0</v>
      </c>
      <c r="AK104" t="s">
        <v>272</v>
      </c>
      <c r="AM104" t="s">
        <v>272</v>
      </c>
      <c r="AN104" s="109">
        <v>0.29333333333333333</v>
      </c>
      <c r="AO104" s="2" t="s">
        <v>400</v>
      </c>
      <c r="AP104" s="1" t="e" cm="1">
        <f t="array" ref="AP104">_xlfn._xlws.FILTER(#REF!,(#REF!=_4__Manutenção__4[[#This Row],[ID Propriedade]])*(#REF!=_4__Manutenção__4[[#This Row],[Intervenção]])*(#REF!=_4__Manutenção__4[[#This Row],[Nº da Intervenção]]))</f>
        <v>#REF!</v>
      </c>
      <c r="AQ10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5" spans="1:43" x14ac:dyDescent="0.35">
      <c r="A105" t="s">
        <v>148</v>
      </c>
      <c r="B105" t="s">
        <v>29</v>
      </c>
      <c r="C105">
        <v>2</v>
      </c>
      <c r="D105">
        <v>3</v>
      </c>
      <c r="E105">
        <v>7</v>
      </c>
      <c r="F105">
        <v>3</v>
      </c>
      <c r="G105">
        <v>13.5</v>
      </c>
      <c r="H105" t="s">
        <v>401</v>
      </c>
      <c r="I105" t="s">
        <v>402</v>
      </c>
      <c r="J105">
        <v>0</v>
      </c>
      <c r="K105" t="s">
        <v>396</v>
      </c>
      <c r="L105" t="s">
        <v>272</v>
      </c>
      <c r="M105">
        <v>3</v>
      </c>
      <c r="N105">
        <v>2</v>
      </c>
      <c r="O105">
        <v>3</v>
      </c>
      <c r="P105">
        <v>3</v>
      </c>
      <c r="Q105" t="s">
        <v>397</v>
      </c>
      <c r="R105">
        <v>6</v>
      </c>
      <c r="S105">
        <v>4</v>
      </c>
      <c r="T105">
        <v>6</v>
      </c>
      <c r="U105">
        <v>6</v>
      </c>
      <c r="V105" t="s">
        <v>398</v>
      </c>
      <c r="W105" t="s">
        <v>443</v>
      </c>
      <c r="X105" t="s">
        <v>272</v>
      </c>
      <c r="Y105" t="s">
        <v>514</v>
      </c>
      <c r="Z105">
        <v>3.7499999999999999E-2</v>
      </c>
      <c r="AA105" t="s">
        <v>515</v>
      </c>
      <c r="AC105" t="s">
        <v>292</v>
      </c>
      <c r="AD105" t="s">
        <v>272</v>
      </c>
      <c r="AE105" t="s">
        <v>272</v>
      </c>
      <c r="AF105">
        <v>0</v>
      </c>
      <c r="AG105" t="s">
        <v>397</v>
      </c>
      <c r="AH105" t="s">
        <v>272</v>
      </c>
      <c r="AI105" t="s">
        <v>272</v>
      </c>
      <c r="AJ105">
        <v>0</v>
      </c>
      <c r="AK105" t="s">
        <v>408</v>
      </c>
      <c r="AM105" t="s">
        <v>408</v>
      </c>
      <c r="AN105" s="109">
        <v>0.49333333333333335</v>
      </c>
      <c r="AO105" s="2" t="s">
        <v>400</v>
      </c>
      <c r="AP105" s="1" t="e" cm="1">
        <f t="array" ref="AP105">_xlfn._xlws.FILTER(#REF!,(#REF!=_4__Manutenção__4[[#This Row],[ID Propriedade]])*(#REF!=_4__Manutenção__4[[#This Row],[Intervenção]])*(#REF!=_4__Manutenção__4[[#This Row],[Nº da Intervenção]]))</f>
        <v>#REF!</v>
      </c>
      <c r="AQ10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6" spans="1:43" x14ac:dyDescent="0.35">
      <c r="A106" t="s">
        <v>148</v>
      </c>
      <c r="B106" t="s">
        <v>31</v>
      </c>
      <c r="C106">
        <v>1</v>
      </c>
      <c r="D106">
        <v>2</v>
      </c>
      <c r="E106">
        <v>49</v>
      </c>
      <c r="F106">
        <v>20</v>
      </c>
      <c r="G106">
        <v>142.79999999999998</v>
      </c>
      <c r="H106" t="s">
        <v>411</v>
      </c>
      <c r="I106" t="s">
        <v>426</v>
      </c>
      <c r="J106">
        <v>20</v>
      </c>
      <c r="K106" t="s">
        <v>396</v>
      </c>
      <c r="L106" t="s">
        <v>555</v>
      </c>
      <c r="M106">
        <v>1</v>
      </c>
      <c r="N106">
        <v>3</v>
      </c>
      <c r="O106">
        <v>2</v>
      </c>
      <c r="P106">
        <v>3</v>
      </c>
      <c r="Q106" t="s">
        <v>421</v>
      </c>
      <c r="R106">
        <v>2</v>
      </c>
      <c r="S106">
        <v>6</v>
      </c>
      <c r="T106">
        <v>4</v>
      </c>
      <c r="U106">
        <v>6</v>
      </c>
      <c r="V106" t="s">
        <v>422</v>
      </c>
      <c r="W106" t="s">
        <v>403</v>
      </c>
      <c r="X106" t="s">
        <v>407</v>
      </c>
      <c r="Y106" t="s">
        <v>556</v>
      </c>
      <c r="Z106">
        <v>0.25</v>
      </c>
      <c r="AA106" t="s">
        <v>557</v>
      </c>
      <c r="AC106" t="s">
        <v>292</v>
      </c>
      <c r="AD106" t="s">
        <v>397</v>
      </c>
      <c r="AE106" t="s">
        <v>397</v>
      </c>
      <c r="AF106">
        <v>1</v>
      </c>
      <c r="AG106" t="s">
        <v>397</v>
      </c>
      <c r="AH106" t="s">
        <v>408</v>
      </c>
      <c r="AI106" t="s">
        <v>408</v>
      </c>
      <c r="AJ106">
        <v>3</v>
      </c>
      <c r="AK106" t="s">
        <v>408</v>
      </c>
      <c r="AM106" t="s">
        <v>558</v>
      </c>
      <c r="AN106" s="109">
        <v>0.69333333333333336</v>
      </c>
      <c r="AO106" s="2" t="s">
        <v>449</v>
      </c>
      <c r="AP106" s="1" t="e" cm="1">
        <f t="array" ref="AP106">_xlfn._xlws.FILTER(#REF!,(#REF!=_4__Manutenção__4[[#This Row],[ID Propriedade]])*(#REF!=_4__Manutenção__4[[#This Row],[Intervenção]])*(#REF!=_4__Manutenção__4[[#This Row],[Nº da Intervenção]]))</f>
        <v>#REF!</v>
      </c>
      <c r="AQ10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7" spans="1:43" x14ac:dyDescent="0.35">
      <c r="A107" t="s">
        <v>150</v>
      </c>
      <c r="B107" t="s">
        <v>31</v>
      </c>
      <c r="C107">
        <v>2</v>
      </c>
      <c r="D107">
        <v>1</v>
      </c>
      <c r="E107">
        <v>0</v>
      </c>
      <c r="F107">
        <v>0</v>
      </c>
      <c r="G107">
        <v>0</v>
      </c>
      <c r="H107" t="s">
        <v>401</v>
      </c>
      <c r="I107" t="s">
        <v>402</v>
      </c>
      <c r="J107">
        <v>0</v>
      </c>
      <c r="K107" t="s">
        <v>396</v>
      </c>
      <c r="L107" t="s">
        <v>272</v>
      </c>
      <c r="M107">
        <v>3</v>
      </c>
      <c r="N107">
        <v>2</v>
      </c>
      <c r="O107">
        <v>3</v>
      </c>
      <c r="P107">
        <v>3</v>
      </c>
      <c r="Q107" t="s">
        <v>397</v>
      </c>
      <c r="R107">
        <v>6</v>
      </c>
      <c r="S107">
        <v>4</v>
      </c>
      <c r="T107">
        <v>6</v>
      </c>
      <c r="U107">
        <v>6</v>
      </c>
      <c r="V107" t="s">
        <v>398</v>
      </c>
      <c r="W107" t="s">
        <v>443</v>
      </c>
      <c r="X107" t="s">
        <v>272</v>
      </c>
      <c r="Y107" t="s">
        <v>272</v>
      </c>
      <c r="Z107">
        <v>0</v>
      </c>
      <c r="AA107" t="s">
        <v>272</v>
      </c>
      <c r="AC107" t="s">
        <v>292</v>
      </c>
      <c r="AD107" t="s">
        <v>272</v>
      </c>
      <c r="AE107" t="s">
        <v>272</v>
      </c>
      <c r="AF107">
        <v>0</v>
      </c>
      <c r="AG107" t="s">
        <v>272</v>
      </c>
      <c r="AH107" t="s">
        <v>272</v>
      </c>
      <c r="AI107" t="s">
        <v>272</v>
      </c>
      <c r="AJ107">
        <v>0</v>
      </c>
      <c r="AK107" t="s">
        <v>272</v>
      </c>
      <c r="AM107" t="s">
        <v>272</v>
      </c>
      <c r="AN107" s="109">
        <v>0.37333333333333335</v>
      </c>
      <c r="AO107" s="2" t="s">
        <v>400</v>
      </c>
      <c r="AP107" s="1" t="e" cm="1">
        <f t="array" ref="AP107">_xlfn._xlws.FILTER(#REF!,(#REF!=_4__Manutenção__4[[#This Row],[ID Propriedade]])*(#REF!=_4__Manutenção__4[[#This Row],[Intervenção]])*(#REF!=_4__Manutenção__4[[#This Row],[Nº da Intervenção]]))</f>
        <v>#REF!</v>
      </c>
      <c r="AQ10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8" spans="1:43" x14ac:dyDescent="0.35">
      <c r="A108" t="s">
        <v>150</v>
      </c>
      <c r="B108" t="s">
        <v>29</v>
      </c>
      <c r="C108">
        <v>1</v>
      </c>
      <c r="D108">
        <v>2</v>
      </c>
      <c r="E108">
        <v>39</v>
      </c>
      <c r="F108">
        <v>16</v>
      </c>
      <c r="G108">
        <v>119.59999999999997</v>
      </c>
      <c r="H108" t="s">
        <v>401</v>
      </c>
      <c r="I108" t="s">
        <v>426</v>
      </c>
      <c r="J108">
        <v>0</v>
      </c>
      <c r="K108" t="s">
        <v>396</v>
      </c>
      <c r="L108" t="s">
        <v>431</v>
      </c>
      <c r="M108">
        <v>3</v>
      </c>
      <c r="N108">
        <v>3</v>
      </c>
      <c r="O108">
        <v>3</v>
      </c>
      <c r="P108">
        <v>3</v>
      </c>
      <c r="Q108" t="s">
        <v>421</v>
      </c>
      <c r="R108">
        <v>6</v>
      </c>
      <c r="S108">
        <v>6</v>
      </c>
      <c r="T108">
        <v>6</v>
      </c>
      <c r="U108">
        <v>6</v>
      </c>
      <c r="V108" t="s">
        <v>422</v>
      </c>
      <c r="W108" t="s">
        <v>443</v>
      </c>
      <c r="X108" t="s">
        <v>682</v>
      </c>
      <c r="Y108" t="s">
        <v>683</v>
      </c>
      <c r="Z108">
        <v>0.2</v>
      </c>
      <c r="AA108" t="s">
        <v>684</v>
      </c>
      <c r="AB108">
        <v>26.87</v>
      </c>
      <c r="AC108" t="s">
        <v>573</v>
      </c>
      <c r="AD108" t="s">
        <v>407</v>
      </c>
      <c r="AE108" t="s">
        <v>397</v>
      </c>
      <c r="AF108">
        <v>1</v>
      </c>
      <c r="AG108" t="s">
        <v>397</v>
      </c>
      <c r="AH108" t="s">
        <v>397</v>
      </c>
      <c r="AI108" t="s">
        <v>408</v>
      </c>
      <c r="AJ108">
        <v>3</v>
      </c>
      <c r="AK108" t="s">
        <v>408</v>
      </c>
      <c r="AL108">
        <v>3</v>
      </c>
      <c r="AM108" t="s">
        <v>510</v>
      </c>
      <c r="AN108" s="109">
        <v>0.73333333333333328</v>
      </c>
      <c r="AO108" s="2" t="s">
        <v>511</v>
      </c>
      <c r="AP108" s="1" t="e" cm="1">
        <f t="array" ref="AP108">_xlfn._xlws.FILTER(#REF!,(#REF!=_4__Manutenção__4[[#This Row],[ID Propriedade]])*(#REF!=_4__Manutenção__4[[#This Row],[Intervenção]])*(#REF!=_4__Manutenção__4[[#This Row],[Nº da Intervenção]]))</f>
        <v>#REF!</v>
      </c>
      <c r="AQ10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09" spans="1:43" x14ac:dyDescent="0.35">
      <c r="A109" t="s">
        <v>150</v>
      </c>
      <c r="B109" t="s">
        <v>31</v>
      </c>
      <c r="C109">
        <v>1</v>
      </c>
      <c r="D109">
        <v>3</v>
      </c>
      <c r="E109">
        <v>26</v>
      </c>
      <c r="F109">
        <v>13</v>
      </c>
      <c r="G109">
        <v>135.19999999999999</v>
      </c>
      <c r="H109" t="s">
        <v>401</v>
      </c>
      <c r="I109" t="s">
        <v>426</v>
      </c>
      <c r="J109">
        <v>0</v>
      </c>
      <c r="K109" t="s">
        <v>396</v>
      </c>
      <c r="L109" t="s">
        <v>685</v>
      </c>
      <c r="M109">
        <v>3</v>
      </c>
      <c r="N109">
        <v>3</v>
      </c>
      <c r="O109">
        <v>3</v>
      </c>
      <c r="P109">
        <v>3</v>
      </c>
      <c r="Q109" t="s">
        <v>421</v>
      </c>
      <c r="R109">
        <v>6</v>
      </c>
      <c r="S109">
        <v>6</v>
      </c>
      <c r="T109">
        <v>6</v>
      </c>
      <c r="U109">
        <v>6</v>
      </c>
      <c r="V109" t="s">
        <v>422</v>
      </c>
      <c r="W109" t="s">
        <v>443</v>
      </c>
      <c r="X109" t="s">
        <v>686</v>
      </c>
      <c r="Y109" t="s">
        <v>687</v>
      </c>
      <c r="Z109">
        <v>0.16250000000000001</v>
      </c>
      <c r="AA109" t="s">
        <v>688</v>
      </c>
      <c r="AB109">
        <v>26.68</v>
      </c>
      <c r="AC109" t="s">
        <v>573</v>
      </c>
      <c r="AD109" t="s">
        <v>407</v>
      </c>
      <c r="AE109" t="s">
        <v>421</v>
      </c>
      <c r="AF109">
        <v>0</v>
      </c>
      <c r="AG109" t="s">
        <v>397</v>
      </c>
      <c r="AH109" t="s">
        <v>397</v>
      </c>
      <c r="AI109" t="s">
        <v>398</v>
      </c>
      <c r="AJ109">
        <v>0</v>
      </c>
      <c r="AK109" t="s">
        <v>408</v>
      </c>
      <c r="AL109">
        <v>3</v>
      </c>
      <c r="AM109" t="s">
        <v>454</v>
      </c>
      <c r="AN109" s="109">
        <v>0.65333333333333332</v>
      </c>
      <c r="AO109" s="2" t="s">
        <v>449</v>
      </c>
      <c r="AP109" s="1" t="e" cm="1">
        <f t="array" ref="AP109">_xlfn._xlws.FILTER(#REF!,(#REF!=_4__Manutenção__4[[#This Row],[ID Propriedade]])*(#REF!=_4__Manutenção__4[[#This Row],[Intervenção]])*(#REF!=_4__Manutenção__4[[#This Row],[Nº da Intervenção]]))</f>
        <v>#REF!</v>
      </c>
      <c r="AQ10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0" spans="1:43" x14ac:dyDescent="0.35">
      <c r="A110" t="s">
        <v>153</v>
      </c>
      <c r="B110" t="s">
        <v>29</v>
      </c>
      <c r="C110">
        <v>1</v>
      </c>
      <c r="D110">
        <v>3</v>
      </c>
      <c r="E110">
        <v>75</v>
      </c>
      <c r="F110">
        <v>16</v>
      </c>
      <c r="G110">
        <v>240.40999999999997</v>
      </c>
      <c r="H110" t="s">
        <v>401</v>
      </c>
      <c r="I110" t="s">
        <v>426</v>
      </c>
      <c r="J110">
        <v>20</v>
      </c>
      <c r="K110" t="s">
        <v>396</v>
      </c>
      <c r="L110" t="s">
        <v>689</v>
      </c>
      <c r="M110">
        <v>3</v>
      </c>
      <c r="N110">
        <v>3</v>
      </c>
      <c r="O110">
        <v>2</v>
      </c>
      <c r="P110">
        <v>3</v>
      </c>
      <c r="Q110" t="s">
        <v>421</v>
      </c>
      <c r="R110">
        <v>6</v>
      </c>
      <c r="S110">
        <v>6</v>
      </c>
      <c r="T110">
        <v>4</v>
      </c>
      <c r="U110">
        <v>6</v>
      </c>
      <c r="V110" t="s">
        <v>422</v>
      </c>
      <c r="W110" t="s">
        <v>457</v>
      </c>
      <c r="X110" t="s">
        <v>458</v>
      </c>
      <c r="Y110" t="s">
        <v>690</v>
      </c>
      <c r="Z110">
        <v>0.2</v>
      </c>
      <c r="AA110" t="s">
        <v>691</v>
      </c>
      <c r="AB110">
        <v>24.35</v>
      </c>
      <c r="AC110" t="s">
        <v>573</v>
      </c>
      <c r="AD110" t="s">
        <v>272</v>
      </c>
      <c r="AE110" t="s">
        <v>397</v>
      </c>
      <c r="AF110">
        <v>1</v>
      </c>
      <c r="AG110" t="s">
        <v>397</v>
      </c>
      <c r="AH110" t="s">
        <v>272</v>
      </c>
      <c r="AI110" t="s">
        <v>408</v>
      </c>
      <c r="AJ110">
        <v>3</v>
      </c>
      <c r="AK110" t="s">
        <v>408</v>
      </c>
      <c r="AL110">
        <v>3</v>
      </c>
      <c r="AM110" t="s">
        <v>438</v>
      </c>
      <c r="AN110" s="109">
        <v>0.66666666666666663</v>
      </c>
      <c r="AO110" s="2" t="s">
        <v>449</v>
      </c>
      <c r="AP110" s="1" t="e" cm="1">
        <f t="array" ref="AP110">_xlfn._xlws.FILTER(#REF!,(#REF!=_4__Manutenção__4[[#This Row],[ID Propriedade]])*(#REF!=_4__Manutenção__4[[#This Row],[Intervenção]])*(#REF!=_4__Manutenção__4[[#This Row],[Nº da Intervenção]]))</f>
        <v>#REF!</v>
      </c>
      <c r="AQ11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1" spans="1:43" x14ac:dyDescent="0.35">
      <c r="A111" t="s">
        <v>155</v>
      </c>
      <c r="B111" t="s">
        <v>29</v>
      </c>
      <c r="C111">
        <v>1</v>
      </c>
      <c r="D111">
        <v>3</v>
      </c>
      <c r="E111">
        <v>53</v>
      </c>
      <c r="F111">
        <v>12</v>
      </c>
      <c r="G111">
        <v>126.31999999999998</v>
      </c>
      <c r="H111" t="s">
        <v>401</v>
      </c>
      <c r="I111" t="s">
        <v>402</v>
      </c>
      <c r="J111">
        <v>20</v>
      </c>
      <c r="K111" t="s">
        <v>396</v>
      </c>
      <c r="L111" t="s">
        <v>555</v>
      </c>
      <c r="M111">
        <v>3</v>
      </c>
      <c r="N111">
        <v>2</v>
      </c>
      <c r="O111">
        <v>2</v>
      </c>
      <c r="P111">
        <v>3</v>
      </c>
      <c r="Q111" t="s">
        <v>421</v>
      </c>
      <c r="R111">
        <v>6</v>
      </c>
      <c r="S111">
        <v>4</v>
      </c>
      <c r="T111">
        <v>4</v>
      </c>
      <c r="U111">
        <v>6</v>
      </c>
      <c r="V111" t="s">
        <v>422</v>
      </c>
      <c r="W111" t="s">
        <v>438</v>
      </c>
      <c r="X111" t="s">
        <v>272</v>
      </c>
      <c r="Y111" t="s">
        <v>692</v>
      </c>
      <c r="Z111">
        <v>0.15</v>
      </c>
      <c r="AA111" t="s">
        <v>693</v>
      </c>
      <c r="AB111">
        <v>78.290000000000006</v>
      </c>
      <c r="AC111" t="s">
        <v>610</v>
      </c>
      <c r="AD111" t="s">
        <v>272</v>
      </c>
      <c r="AE111" t="s">
        <v>397</v>
      </c>
      <c r="AF111">
        <v>0</v>
      </c>
      <c r="AG111" t="s">
        <v>397</v>
      </c>
      <c r="AH111" t="s">
        <v>272</v>
      </c>
      <c r="AI111" t="s">
        <v>408</v>
      </c>
      <c r="AJ111">
        <v>0</v>
      </c>
      <c r="AK111" t="s">
        <v>408</v>
      </c>
      <c r="AL111">
        <v>9</v>
      </c>
      <c r="AM111" t="s">
        <v>510</v>
      </c>
      <c r="AN111" s="109">
        <v>0.68</v>
      </c>
      <c r="AO111" s="2" t="s">
        <v>449</v>
      </c>
      <c r="AP111" s="1" t="e" cm="1">
        <f t="array" ref="AP111">_xlfn._xlws.FILTER(#REF!,(#REF!=_4__Manutenção__4[[#This Row],[ID Propriedade]])*(#REF!=_4__Manutenção__4[[#This Row],[Intervenção]])*(#REF!=_4__Manutenção__4[[#This Row],[Nº da Intervenção]]))</f>
        <v>#REF!</v>
      </c>
      <c r="AQ11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2" spans="1:43" x14ac:dyDescent="0.35">
      <c r="A112" t="s">
        <v>157</v>
      </c>
      <c r="B112" t="s">
        <v>29</v>
      </c>
      <c r="C112">
        <v>1</v>
      </c>
      <c r="D112">
        <v>2</v>
      </c>
      <c r="E112">
        <v>2</v>
      </c>
      <c r="F112">
        <v>1</v>
      </c>
      <c r="G112">
        <v>4.9000000000000004</v>
      </c>
      <c r="H112" t="s">
        <v>401</v>
      </c>
      <c r="I112" t="s">
        <v>426</v>
      </c>
      <c r="J112">
        <v>60</v>
      </c>
      <c r="K112" t="s">
        <v>396</v>
      </c>
      <c r="L112" t="s">
        <v>272</v>
      </c>
      <c r="M112">
        <v>3</v>
      </c>
      <c r="N112">
        <v>3</v>
      </c>
      <c r="O112">
        <v>0</v>
      </c>
      <c r="P112">
        <v>3</v>
      </c>
      <c r="Q112" t="s">
        <v>397</v>
      </c>
      <c r="R112">
        <v>6</v>
      </c>
      <c r="S112">
        <v>6</v>
      </c>
      <c r="T112">
        <v>0</v>
      </c>
      <c r="U112">
        <v>6</v>
      </c>
      <c r="V112" t="s">
        <v>398</v>
      </c>
      <c r="W112" t="s">
        <v>438</v>
      </c>
      <c r="X112" t="s">
        <v>516</v>
      </c>
      <c r="Y112" t="s">
        <v>409</v>
      </c>
      <c r="Z112">
        <v>1.2500000000000001E-2</v>
      </c>
      <c r="AA112" t="s">
        <v>517</v>
      </c>
      <c r="AC112" t="s">
        <v>292</v>
      </c>
      <c r="AD112" t="s">
        <v>272</v>
      </c>
      <c r="AE112" t="s">
        <v>272</v>
      </c>
      <c r="AF112">
        <v>0</v>
      </c>
      <c r="AG112" t="s">
        <v>397</v>
      </c>
      <c r="AH112" t="s">
        <v>272</v>
      </c>
      <c r="AI112" t="s">
        <v>272</v>
      </c>
      <c r="AJ112">
        <v>0</v>
      </c>
      <c r="AK112" t="s">
        <v>408</v>
      </c>
      <c r="AM112" t="s">
        <v>408</v>
      </c>
      <c r="AN112" s="109">
        <v>0.44</v>
      </c>
      <c r="AO112" s="2" t="s">
        <v>400</v>
      </c>
      <c r="AP112" s="1" t="e" cm="1">
        <f t="array" ref="AP112">_xlfn._xlws.FILTER(#REF!,(#REF!=_4__Manutenção__4[[#This Row],[ID Propriedade]])*(#REF!=_4__Manutenção__4[[#This Row],[Intervenção]])*(#REF!=_4__Manutenção__4[[#This Row],[Nº da Intervenção]]))</f>
        <v>#REF!</v>
      </c>
      <c r="AQ11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3" spans="1:43" x14ac:dyDescent="0.35">
      <c r="A113" t="s">
        <v>157</v>
      </c>
      <c r="B113" t="s">
        <v>31</v>
      </c>
      <c r="C113">
        <v>2</v>
      </c>
      <c r="D113">
        <v>3</v>
      </c>
      <c r="E113">
        <v>16</v>
      </c>
      <c r="F113">
        <v>5</v>
      </c>
      <c r="G113">
        <v>47.29</v>
      </c>
      <c r="H113" t="s">
        <v>401</v>
      </c>
      <c r="I113" t="s">
        <v>402</v>
      </c>
      <c r="J113">
        <v>20</v>
      </c>
      <c r="K113" t="s">
        <v>396</v>
      </c>
      <c r="L113" t="s">
        <v>518</v>
      </c>
      <c r="M113">
        <v>3</v>
      </c>
      <c r="N113">
        <v>2</v>
      </c>
      <c r="O113">
        <v>2</v>
      </c>
      <c r="P113">
        <v>3</v>
      </c>
      <c r="Q113" t="s">
        <v>421</v>
      </c>
      <c r="R113">
        <v>6</v>
      </c>
      <c r="S113">
        <v>4</v>
      </c>
      <c r="T113">
        <v>4</v>
      </c>
      <c r="U113">
        <v>6</v>
      </c>
      <c r="V113" t="s">
        <v>422</v>
      </c>
      <c r="W113" t="s">
        <v>438</v>
      </c>
      <c r="X113" t="s">
        <v>519</v>
      </c>
      <c r="Y113" t="s">
        <v>520</v>
      </c>
      <c r="Z113">
        <v>6.25E-2</v>
      </c>
      <c r="AA113" t="s">
        <v>521</v>
      </c>
      <c r="AC113" t="s">
        <v>292</v>
      </c>
      <c r="AD113" t="s">
        <v>407</v>
      </c>
      <c r="AE113" t="s">
        <v>407</v>
      </c>
      <c r="AF113">
        <v>0</v>
      </c>
      <c r="AG113" t="s">
        <v>397</v>
      </c>
      <c r="AH113" t="s">
        <v>397</v>
      </c>
      <c r="AI113" t="s">
        <v>397</v>
      </c>
      <c r="AJ113">
        <v>0</v>
      </c>
      <c r="AK113" t="s">
        <v>408</v>
      </c>
      <c r="AM113" t="s">
        <v>430</v>
      </c>
      <c r="AN113" s="109">
        <v>0.52</v>
      </c>
      <c r="AO113" s="2" t="s">
        <v>449</v>
      </c>
      <c r="AP113" s="1" t="e" cm="1">
        <f t="array" ref="AP113">_xlfn._xlws.FILTER(#REF!,(#REF!=_4__Manutenção__4[[#This Row],[ID Propriedade]])*(#REF!=_4__Manutenção__4[[#This Row],[Intervenção]])*(#REF!=_4__Manutenção__4[[#This Row],[Nº da Intervenção]]))</f>
        <v>#REF!</v>
      </c>
      <c r="AQ11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4" spans="1:43" x14ac:dyDescent="0.35">
      <c r="A114" t="s">
        <v>157</v>
      </c>
      <c r="B114" t="s">
        <v>31</v>
      </c>
      <c r="C114">
        <v>1</v>
      </c>
      <c r="D114">
        <v>3</v>
      </c>
      <c r="E114">
        <v>55</v>
      </c>
      <c r="F114">
        <v>8</v>
      </c>
      <c r="G114">
        <v>103.86000000000004</v>
      </c>
      <c r="H114" t="s">
        <v>401</v>
      </c>
      <c r="I114" t="s">
        <v>426</v>
      </c>
      <c r="J114">
        <v>40</v>
      </c>
      <c r="K114" t="s">
        <v>396</v>
      </c>
      <c r="L114" t="s">
        <v>522</v>
      </c>
      <c r="M114">
        <v>3</v>
      </c>
      <c r="N114">
        <v>3</v>
      </c>
      <c r="O114">
        <v>1</v>
      </c>
      <c r="P114">
        <v>3</v>
      </c>
      <c r="Q114" t="s">
        <v>421</v>
      </c>
      <c r="R114">
        <v>6</v>
      </c>
      <c r="S114">
        <v>6</v>
      </c>
      <c r="T114">
        <v>2</v>
      </c>
      <c r="U114">
        <v>6</v>
      </c>
      <c r="V114" t="s">
        <v>422</v>
      </c>
      <c r="W114" t="s">
        <v>438</v>
      </c>
      <c r="X114" t="s">
        <v>420</v>
      </c>
      <c r="Y114" t="s">
        <v>523</v>
      </c>
      <c r="Z114">
        <v>0.1</v>
      </c>
      <c r="AA114" t="s">
        <v>524</v>
      </c>
      <c r="AC114" t="s">
        <v>292</v>
      </c>
      <c r="AD114" t="s">
        <v>407</v>
      </c>
      <c r="AE114" t="s">
        <v>397</v>
      </c>
      <c r="AF114">
        <v>0</v>
      </c>
      <c r="AG114" t="s">
        <v>397</v>
      </c>
      <c r="AH114" t="s">
        <v>397</v>
      </c>
      <c r="AI114" t="s">
        <v>408</v>
      </c>
      <c r="AJ114">
        <v>0</v>
      </c>
      <c r="AK114" t="s">
        <v>408</v>
      </c>
      <c r="AM114" t="s">
        <v>454</v>
      </c>
      <c r="AN114" s="109">
        <v>0.6</v>
      </c>
      <c r="AO114" s="2" t="s">
        <v>449</v>
      </c>
      <c r="AP114" s="1" t="e" cm="1">
        <f t="array" ref="AP114">_xlfn._xlws.FILTER(#REF!,(#REF!=_4__Manutenção__4[[#This Row],[ID Propriedade]])*(#REF!=_4__Manutenção__4[[#This Row],[Intervenção]])*(#REF!=_4__Manutenção__4[[#This Row],[Nº da Intervenção]]))</f>
        <v>#REF!</v>
      </c>
      <c r="AQ11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5" spans="1:43" x14ac:dyDescent="0.35">
      <c r="A115" t="s">
        <v>157</v>
      </c>
      <c r="B115" t="s">
        <v>29</v>
      </c>
      <c r="C115">
        <v>2</v>
      </c>
      <c r="D115">
        <v>2</v>
      </c>
      <c r="E115">
        <v>5</v>
      </c>
      <c r="F115">
        <v>3</v>
      </c>
      <c r="G115">
        <v>10</v>
      </c>
      <c r="H115" t="s">
        <v>394</v>
      </c>
      <c r="I115" t="s">
        <v>402</v>
      </c>
      <c r="J115">
        <v>60</v>
      </c>
      <c r="K115" t="s">
        <v>396</v>
      </c>
      <c r="L115" t="s">
        <v>525</v>
      </c>
      <c r="M115">
        <v>0</v>
      </c>
      <c r="N115">
        <v>2</v>
      </c>
      <c r="O115">
        <v>0</v>
      </c>
      <c r="P115">
        <v>3</v>
      </c>
      <c r="Q115" t="s">
        <v>421</v>
      </c>
      <c r="R115">
        <v>0</v>
      </c>
      <c r="S115">
        <v>4</v>
      </c>
      <c r="T115">
        <v>0</v>
      </c>
      <c r="U115">
        <v>6</v>
      </c>
      <c r="V115" t="s">
        <v>422</v>
      </c>
      <c r="W115" t="s">
        <v>417</v>
      </c>
      <c r="X115" t="s">
        <v>479</v>
      </c>
      <c r="Y115" t="s">
        <v>475</v>
      </c>
      <c r="Z115">
        <v>3.7499999999999999E-2</v>
      </c>
      <c r="AA115" t="s">
        <v>526</v>
      </c>
      <c r="AC115" t="s">
        <v>292</v>
      </c>
      <c r="AD115" t="s">
        <v>272</v>
      </c>
      <c r="AE115" t="s">
        <v>272</v>
      </c>
      <c r="AF115">
        <v>0</v>
      </c>
      <c r="AG115" t="s">
        <v>397</v>
      </c>
      <c r="AH115" t="s">
        <v>272</v>
      </c>
      <c r="AI115" t="s">
        <v>272</v>
      </c>
      <c r="AJ115">
        <v>0</v>
      </c>
      <c r="AK115" t="s">
        <v>408</v>
      </c>
      <c r="AM115" t="s">
        <v>408</v>
      </c>
      <c r="AN115" s="109">
        <v>0.30666666666666664</v>
      </c>
      <c r="AO115" s="2" t="s">
        <v>400</v>
      </c>
      <c r="AP115" s="1" t="e" cm="1">
        <f t="array" ref="AP115">_xlfn._xlws.FILTER(#REF!,(#REF!=_4__Manutenção__4[[#This Row],[ID Propriedade]])*(#REF!=_4__Manutenção__4[[#This Row],[Intervenção]])*(#REF!=_4__Manutenção__4[[#This Row],[Nº da Intervenção]]))</f>
        <v>#REF!</v>
      </c>
      <c r="AQ11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6" spans="1:43" x14ac:dyDescent="0.35">
      <c r="A116" t="s">
        <v>159</v>
      </c>
      <c r="B116" t="s">
        <v>29</v>
      </c>
      <c r="C116">
        <v>1</v>
      </c>
      <c r="D116">
        <v>2</v>
      </c>
      <c r="E116">
        <v>44</v>
      </c>
      <c r="F116">
        <v>13</v>
      </c>
      <c r="G116">
        <v>93.050000000000026</v>
      </c>
      <c r="H116" t="s">
        <v>401</v>
      </c>
      <c r="I116" t="s">
        <v>426</v>
      </c>
      <c r="J116">
        <v>60</v>
      </c>
      <c r="K116" t="s">
        <v>396</v>
      </c>
      <c r="L116" t="s">
        <v>272</v>
      </c>
      <c r="M116">
        <v>3</v>
      </c>
      <c r="N116">
        <v>3</v>
      </c>
      <c r="O116">
        <v>0</v>
      </c>
      <c r="P116">
        <v>3</v>
      </c>
      <c r="Q116" t="s">
        <v>397</v>
      </c>
      <c r="R116">
        <v>6</v>
      </c>
      <c r="S116">
        <v>6</v>
      </c>
      <c r="T116">
        <v>0</v>
      </c>
      <c r="U116">
        <v>6</v>
      </c>
      <c r="V116" t="s">
        <v>398</v>
      </c>
      <c r="W116" t="s">
        <v>438</v>
      </c>
      <c r="X116" t="s">
        <v>694</v>
      </c>
      <c r="Y116" t="s">
        <v>695</v>
      </c>
      <c r="Z116">
        <v>0.16250000000000001</v>
      </c>
      <c r="AA116" t="s">
        <v>696</v>
      </c>
      <c r="AB116">
        <v>32.18</v>
      </c>
      <c r="AC116" t="s">
        <v>573</v>
      </c>
      <c r="AD116" t="s">
        <v>407</v>
      </c>
      <c r="AE116" t="s">
        <v>397</v>
      </c>
      <c r="AF116">
        <v>0</v>
      </c>
      <c r="AG116" t="s">
        <v>397</v>
      </c>
      <c r="AH116" t="s">
        <v>397</v>
      </c>
      <c r="AI116" t="s">
        <v>408</v>
      </c>
      <c r="AJ116">
        <v>0</v>
      </c>
      <c r="AK116" t="s">
        <v>408</v>
      </c>
      <c r="AL116">
        <v>3</v>
      </c>
      <c r="AM116" t="s">
        <v>438</v>
      </c>
      <c r="AN116" s="109">
        <v>0.64</v>
      </c>
      <c r="AO116" s="2" t="s">
        <v>449</v>
      </c>
      <c r="AP116" s="1" t="e" cm="1">
        <f t="array" ref="AP116">_xlfn._xlws.FILTER(#REF!,(#REF!=_4__Manutenção__4[[#This Row],[ID Propriedade]])*(#REF!=_4__Manutenção__4[[#This Row],[Intervenção]])*(#REF!=_4__Manutenção__4[[#This Row],[Nº da Intervenção]]))</f>
        <v>#REF!</v>
      </c>
      <c r="AQ11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7" spans="1:43" x14ac:dyDescent="0.35">
      <c r="A117" t="s">
        <v>159</v>
      </c>
      <c r="B117" t="s">
        <v>29</v>
      </c>
      <c r="C117">
        <v>2</v>
      </c>
      <c r="D117">
        <v>3</v>
      </c>
      <c r="E117">
        <v>19</v>
      </c>
      <c r="F117">
        <v>4</v>
      </c>
      <c r="G117">
        <v>22.200000000000006</v>
      </c>
      <c r="H117" t="s">
        <v>401</v>
      </c>
      <c r="I117" t="s">
        <v>426</v>
      </c>
      <c r="J117">
        <v>60</v>
      </c>
      <c r="K117" t="s">
        <v>396</v>
      </c>
      <c r="L117" t="s">
        <v>272</v>
      </c>
      <c r="M117">
        <v>3</v>
      </c>
      <c r="N117">
        <v>3</v>
      </c>
      <c r="O117">
        <v>0</v>
      </c>
      <c r="P117">
        <v>3</v>
      </c>
      <c r="Q117" t="s">
        <v>397</v>
      </c>
      <c r="R117">
        <v>6</v>
      </c>
      <c r="S117">
        <v>6</v>
      </c>
      <c r="T117">
        <v>0</v>
      </c>
      <c r="U117">
        <v>6</v>
      </c>
      <c r="V117" t="s">
        <v>398</v>
      </c>
      <c r="W117" t="s">
        <v>438</v>
      </c>
      <c r="X117" t="s">
        <v>697</v>
      </c>
      <c r="Y117" t="s">
        <v>698</v>
      </c>
      <c r="Z117">
        <v>0.05</v>
      </c>
      <c r="AA117" t="s">
        <v>699</v>
      </c>
      <c r="AB117">
        <v>31.84</v>
      </c>
      <c r="AC117" t="s">
        <v>573</v>
      </c>
      <c r="AD117" t="s">
        <v>272</v>
      </c>
      <c r="AE117" t="s">
        <v>407</v>
      </c>
      <c r="AF117">
        <v>0</v>
      </c>
      <c r="AG117" t="s">
        <v>397</v>
      </c>
      <c r="AH117" t="s">
        <v>272</v>
      </c>
      <c r="AI117" t="s">
        <v>397</v>
      </c>
      <c r="AJ117">
        <v>0</v>
      </c>
      <c r="AK117" t="s">
        <v>408</v>
      </c>
      <c r="AL117">
        <v>3</v>
      </c>
      <c r="AM117" t="s">
        <v>430</v>
      </c>
      <c r="AN117" s="109">
        <v>0.52</v>
      </c>
      <c r="AO117" s="2" t="s">
        <v>449</v>
      </c>
      <c r="AP117" s="1" t="e" cm="1">
        <f t="array" ref="AP117">_xlfn._xlws.FILTER(#REF!,(#REF!=_4__Manutenção__4[[#This Row],[ID Propriedade]])*(#REF!=_4__Manutenção__4[[#This Row],[Intervenção]])*(#REF!=_4__Manutenção__4[[#This Row],[Nº da Intervenção]]))</f>
        <v>#REF!</v>
      </c>
      <c r="AQ11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8" spans="1:43" x14ac:dyDescent="0.35">
      <c r="A118" t="s">
        <v>159</v>
      </c>
      <c r="B118" t="s">
        <v>31</v>
      </c>
      <c r="C118">
        <v>1</v>
      </c>
      <c r="D118">
        <v>2</v>
      </c>
      <c r="E118">
        <v>9</v>
      </c>
      <c r="F118">
        <v>5</v>
      </c>
      <c r="G118">
        <v>2.9</v>
      </c>
      <c r="H118" t="s">
        <v>401</v>
      </c>
      <c r="I118" t="s">
        <v>426</v>
      </c>
      <c r="J118">
        <v>60</v>
      </c>
      <c r="K118" t="s">
        <v>396</v>
      </c>
      <c r="L118" t="s">
        <v>272</v>
      </c>
      <c r="M118">
        <v>3</v>
      </c>
      <c r="N118">
        <v>3</v>
      </c>
      <c r="O118">
        <v>0</v>
      </c>
      <c r="P118">
        <v>3</v>
      </c>
      <c r="Q118" t="s">
        <v>397</v>
      </c>
      <c r="R118">
        <v>6</v>
      </c>
      <c r="S118">
        <v>6</v>
      </c>
      <c r="T118">
        <v>0</v>
      </c>
      <c r="U118">
        <v>6</v>
      </c>
      <c r="V118" t="s">
        <v>398</v>
      </c>
      <c r="W118" t="s">
        <v>438</v>
      </c>
      <c r="X118" t="s">
        <v>618</v>
      </c>
      <c r="Y118" t="s">
        <v>471</v>
      </c>
      <c r="Z118">
        <v>6.25E-2</v>
      </c>
      <c r="AA118" t="s">
        <v>700</v>
      </c>
      <c r="AB118">
        <v>35.53</v>
      </c>
      <c r="AC118" t="s">
        <v>573</v>
      </c>
      <c r="AD118" t="s">
        <v>272</v>
      </c>
      <c r="AE118" t="s">
        <v>407</v>
      </c>
      <c r="AF118">
        <v>0</v>
      </c>
      <c r="AG118" t="s">
        <v>397</v>
      </c>
      <c r="AH118" t="s">
        <v>272</v>
      </c>
      <c r="AI118" t="s">
        <v>397</v>
      </c>
      <c r="AJ118">
        <v>0</v>
      </c>
      <c r="AK118" t="s">
        <v>408</v>
      </c>
      <c r="AL118">
        <v>3</v>
      </c>
      <c r="AM118" t="s">
        <v>430</v>
      </c>
      <c r="AN118" s="109">
        <v>0.52</v>
      </c>
      <c r="AO118" s="2" t="s">
        <v>449</v>
      </c>
      <c r="AP118" s="1" t="e" cm="1">
        <f t="array" ref="AP118">_xlfn._xlws.FILTER(#REF!,(#REF!=_4__Manutenção__4[[#This Row],[ID Propriedade]])*(#REF!=_4__Manutenção__4[[#This Row],[Intervenção]])*(#REF!=_4__Manutenção__4[[#This Row],[Nº da Intervenção]]))</f>
        <v>#REF!</v>
      </c>
      <c r="AQ11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19" spans="1:43" x14ac:dyDescent="0.35">
      <c r="A119" t="s">
        <v>161</v>
      </c>
      <c r="B119" t="s">
        <v>29</v>
      </c>
      <c r="C119">
        <v>2</v>
      </c>
      <c r="D119">
        <v>2</v>
      </c>
      <c r="E119">
        <v>18</v>
      </c>
      <c r="F119">
        <v>11</v>
      </c>
      <c r="G119">
        <v>39.45000000000001</v>
      </c>
      <c r="H119" t="s">
        <v>401</v>
      </c>
      <c r="I119" t="s">
        <v>426</v>
      </c>
      <c r="J119">
        <v>20</v>
      </c>
      <c r="K119" t="s">
        <v>396</v>
      </c>
      <c r="L119" t="s">
        <v>701</v>
      </c>
      <c r="M119">
        <v>3</v>
      </c>
      <c r="N119">
        <v>3</v>
      </c>
      <c r="O119">
        <v>2</v>
      </c>
      <c r="P119">
        <v>3</v>
      </c>
      <c r="Q119" t="s">
        <v>421</v>
      </c>
      <c r="R119">
        <v>6</v>
      </c>
      <c r="S119">
        <v>6</v>
      </c>
      <c r="T119">
        <v>4</v>
      </c>
      <c r="U119">
        <v>6</v>
      </c>
      <c r="V119" t="s">
        <v>422</v>
      </c>
      <c r="W119" t="s">
        <v>457</v>
      </c>
      <c r="X119" t="s">
        <v>444</v>
      </c>
      <c r="Y119" t="s">
        <v>452</v>
      </c>
      <c r="Z119">
        <v>0.13750000000000001</v>
      </c>
      <c r="AA119" t="s">
        <v>702</v>
      </c>
      <c r="AB119">
        <v>17.059999999999999</v>
      </c>
      <c r="AC119" t="s">
        <v>572</v>
      </c>
      <c r="AD119" t="s">
        <v>407</v>
      </c>
      <c r="AE119" t="s">
        <v>421</v>
      </c>
      <c r="AF119">
        <v>0</v>
      </c>
      <c r="AG119" t="s">
        <v>397</v>
      </c>
      <c r="AH119" t="s">
        <v>397</v>
      </c>
      <c r="AI119" t="s">
        <v>398</v>
      </c>
      <c r="AJ119">
        <v>0</v>
      </c>
      <c r="AK119" t="s">
        <v>408</v>
      </c>
      <c r="AL119">
        <v>0</v>
      </c>
      <c r="AM119" t="s">
        <v>413</v>
      </c>
      <c r="AN119" s="109">
        <v>0.58666666666666667</v>
      </c>
      <c r="AO119" s="2" t="s">
        <v>449</v>
      </c>
      <c r="AP119" s="1" t="e" cm="1">
        <f t="array" ref="AP119">_xlfn._xlws.FILTER(#REF!,(#REF!=_4__Manutenção__4[[#This Row],[ID Propriedade]])*(#REF!=_4__Manutenção__4[[#This Row],[Intervenção]])*(#REF!=_4__Manutenção__4[[#This Row],[Nº da Intervenção]]))</f>
        <v>#REF!</v>
      </c>
      <c r="AQ11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0" spans="1:43" x14ac:dyDescent="0.35">
      <c r="A120" t="s">
        <v>161</v>
      </c>
      <c r="B120" t="s">
        <v>29</v>
      </c>
      <c r="C120">
        <v>1</v>
      </c>
      <c r="D120">
        <v>2</v>
      </c>
      <c r="E120">
        <v>16</v>
      </c>
      <c r="F120">
        <v>7</v>
      </c>
      <c r="G120">
        <v>47.849999999999994</v>
      </c>
      <c r="H120" t="s">
        <v>401</v>
      </c>
      <c r="I120" t="s">
        <v>426</v>
      </c>
      <c r="J120">
        <v>20</v>
      </c>
      <c r="K120" t="s">
        <v>396</v>
      </c>
      <c r="L120" t="s">
        <v>703</v>
      </c>
      <c r="M120">
        <v>3</v>
      </c>
      <c r="N120">
        <v>3</v>
      </c>
      <c r="O120">
        <v>2</v>
      </c>
      <c r="P120">
        <v>3</v>
      </c>
      <c r="Q120" t="s">
        <v>421</v>
      </c>
      <c r="R120">
        <v>6</v>
      </c>
      <c r="S120">
        <v>6</v>
      </c>
      <c r="T120">
        <v>4</v>
      </c>
      <c r="U120">
        <v>6</v>
      </c>
      <c r="V120" t="s">
        <v>422</v>
      </c>
      <c r="W120" t="s">
        <v>457</v>
      </c>
      <c r="X120" t="s">
        <v>462</v>
      </c>
      <c r="Y120" t="s">
        <v>704</v>
      </c>
      <c r="Z120">
        <v>8.7499999999999994E-2</v>
      </c>
      <c r="AA120" t="s">
        <v>705</v>
      </c>
      <c r="AB120">
        <v>34.19</v>
      </c>
      <c r="AC120" t="s">
        <v>573</v>
      </c>
      <c r="AD120" t="s">
        <v>272</v>
      </c>
      <c r="AE120" t="s">
        <v>407</v>
      </c>
      <c r="AF120">
        <v>0</v>
      </c>
      <c r="AG120" t="s">
        <v>397</v>
      </c>
      <c r="AH120" t="s">
        <v>272</v>
      </c>
      <c r="AI120" t="s">
        <v>397</v>
      </c>
      <c r="AJ120">
        <v>0</v>
      </c>
      <c r="AK120" t="s">
        <v>408</v>
      </c>
      <c r="AL120">
        <v>3</v>
      </c>
      <c r="AM120" t="s">
        <v>430</v>
      </c>
      <c r="AN120" s="109">
        <v>0.54666666666666663</v>
      </c>
      <c r="AO120" s="2" t="s">
        <v>449</v>
      </c>
      <c r="AP120" s="1" t="e" cm="1">
        <f t="array" ref="AP120">_xlfn._xlws.FILTER(#REF!,(#REF!=_4__Manutenção__4[[#This Row],[ID Propriedade]])*(#REF!=_4__Manutenção__4[[#This Row],[Intervenção]])*(#REF!=_4__Manutenção__4[[#This Row],[Nº da Intervenção]]))</f>
        <v>#REF!</v>
      </c>
      <c r="AQ12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1" spans="1:43" x14ac:dyDescent="0.35">
      <c r="A121" t="s">
        <v>161</v>
      </c>
      <c r="B121" t="s">
        <v>29</v>
      </c>
      <c r="C121">
        <v>3</v>
      </c>
      <c r="D121">
        <v>2</v>
      </c>
      <c r="E121">
        <v>25</v>
      </c>
      <c r="F121">
        <v>9</v>
      </c>
      <c r="G121">
        <v>71.799999999999983</v>
      </c>
      <c r="H121" t="s">
        <v>401</v>
      </c>
      <c r="I121" t="s">
        <v>426</v>
      </c>
      <c r="J121">
        <v>0</v>
      </c>
      <c r="K121" t="s">
        <v>396</v>
      </c>
      <c r="L121" t="s">
        <v>706</v>
      </c>
      <c r="M121">
        <v>3</v>
      </c>
      <c r="N121">
        <v>3</v>
      </c>
      <c r="O121">
        <v>3</v>
      </c>
      <c r="P121">
        <v>3</v>
      </c>
      <c r="Q121" t="s">
        <v>421</v>
      </c>
      <c r="R121">
        <v>6</v>
      </c>
      <c r="S121">
        <v>6</v>
      </c>
      <c r="T121">
        <v>6</v>
      </c>
      <c r="U121">
        <v>6</v>
      </c>
      <c r="V121" t="s">
        <v>422</v>
      </c>
      <c r="W121" t="s">
        <v>443</v>
      </c>
      <c r="X121" t="s">
        <v>537</v>
      </c>
      <c r="Y121" t="s">
        <v>707</v>
      </c>
      <c r="Z121">
        <v>0.1125</v>
      </c>
      <c r="AA121" t="s">
        <v>708</v>
      </c>
      <c r="AB121">
        <v>20.68</v>
      </c>
      <c r="AC121" t="s">
        <v>573</v>
      </c>
      <c r="AD121" t="s">
        <v>407</v>
      </c>
      <c r="AE121" t="s">
        <v>421</v>
      </c>
      <c r="AF121">
        <v>0</v>
      </c>
      <c r="AG121" t="s">
        <v>397</v>
      </c>
      <c r="AH121" t="s">
        <v>397</v>
      </c>
      <c r="AI121" t="s">
        <v>398</v>
      </c>
      <c r="AJ121">
        <v>0</v>
      </c>
      <c r="AK121" t="s">
        <v>408</v>
      </c>
      <c r="AL121">
        <v>3</v>
      </c>
      <c r="AM121" t="s">
        <v>454</v>
      </c>
      <c r="AN121" s="109">
        <v>0.65333333333333332</v>
      </c>
      <c r="AO121" s="2" t="s">
        <v>449</v>
      </c>
      <c r="AP121" s="1" t="e" cm="1">
        <f t="array" ref="AP121">_xlfn._xlws.FILTER(#REF!,(#REF!=_4__Manutenção__4[[#This Row],[ID Propriedade]])*(#REF!=_4__Manutenção__4[[#This Row],[Intervenção]])*(#REF!=_4__Manutenção__4[[#This Row],[Nº da Intervenção]]))</f>
        <v>#REF!</v>
      </c>
      <c r="AQ12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2" spans="1:43" x14ac:dyDescent="0.35">
      <c r="A122" t="s">
        <v>163</v>
      </c>
      <c r="B122" t="s">
        <v>29</v>
      </c>
      <c r="C122">
        <v>1</v>
      </c>
      <c r="D122">
        <v>3</v>
      </c>
      <c r="E122">
        <v>76</v>
      </c>
      <c r="F122">
        <v>10</v>
      </c>
      <c r="G122">
        <v>340.21</v>
      </c>
      <c r="H122" t="s">
        <v>401</v>
      </c>
      <c r="I122" t="s">
        <v>426</v>
      </c>
      <c r="J122">
        <v>1</v>
      </c>
      <c r="K122" t="s">
        <v>396</v>
      </c>
      <c r="L122" t="s">
        <v>709</v>
      </c>
      <c r="M122">
        <v>3</v>
      </c>
      <c r="N122">
        <v>3</v>
      </c>
      <c r="O122">
        <v>2</v>
      </c>
      <c r="P122">
        <v>3</v>
      </c>
      <c r="Q122" t="s">
        <v>421</v>
      </c>
      <c r="R122">
        <v>6</v>
      </c>
      <c r="S122">
        <v>6</v>
      </c>
      <c r="T122">
        <v>4</v>
      </c>
      <c r="U122">
        <v>6</v>
      </c>
      <c r="V122" t="s">
        <v>422</v>
      </c>
      <c r="W122" t="s">
        <v>457</v>
      </c>
      <c r="X122" t="s">
        <v>420</v>
      </c>
      <c r="Y122" t="s">
        <v>710</v>
      </c>
      <c r="Z122">
        <v>0.125</v>
      </c>
      <c r="AA122" t="s">
        <v>711</v>
      </c>
      <c r="AB122">
        <v>27.76</v>
      </c>
      <c r="AC122" t="s">
        <v>573</v>
      </c>
      <c r="AD122" t="s">
        <v>407</v>
      </c>
      <c r="AE122" t="s">
        <v>397</v>
      </c>
      <c r="AF122">
        <v>0</v>
      </c>
      <c r="AG122" t="s">
        <v>397</v>
      </c>
      <c r="AH122" t="s">
        <v>397</v>
      </c>
      <c r="AI122" t="s">
        <v>408</v>
      </c>
      <c r="AJ122">
        <v>0</v>
      </c>
      <c r="AK122" t="s">
        <v>408</v>
      </c>
      <c r="AL122">
        <v>3</v>
      </c>
      <c r="AM122" t="s">
        <v>438</v>
      </c>
      <c r="AN122" s="109">
        <v>0.66666666666666663</v>
      </c>
      <c r="AO122" s="2" t="s">
        <v>449</v>
      </c>
      <c r="AP122" s="1" t="e" cm="1">
        <f t="array" ref="AP122">_xlfn._xlws.FILTER(#REF!,(#REF!=_4__Manutenção__4[[#This Row],[ID Propriedade]])*(#REF!=_4__Manutenção__4[[#This Row],[Intervenção]])*(#REF!=_4__Manutenção__4[[#This Row],[Nº da Intervenção]]))</f>
        <v>#REF!</v>
      </c>
      <c r="AQ12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3" spans="1:43" x14ac:dyDescent="0.35">
      <c r="A123" t="s">
        <v>163</v>
      </c>
      <c r="B123" t="s">
        <v>31</v>
      </c>
      <c r="C123">
        <v>1</v>
      </c>
      <c r="D123">
        <v>2</v>
      </c>
      <c r="E123">
        <v>37</v>
      </c>
      <c r="F123">
        <v>5</v>
      </c>
      <c r="G123">
        <v>234.09999999999997</v>
      </c>
      <c r="H123" t="s">
        <v>401</v>
      </c>
      <c r="I123" t="s">
        <v>426</v>
      </c>
      <c r="J123">
        <v>1</v>
      </c>
      <c r="K123" t="s">
        <v>396</v>
      </c>
      <c r="L123" t="s">
        <v>272</v>
      </c>
      <c r="M123">
        <v>3</v>
      </c>
      <c r="N123">
        <v>3</v>
      </c>
      <c r="O123">
        <v>2</v>
      </c>
      <c r="P123">
        <v>3</v>
      </c>
      <c r="Q123" t="s">
        <v>397</v>
      </c>
      <c r="R123">
        <v>6</v>
      </c>
      <c r="S123">
        <v>6</v>
      </c>
      <c r="T123">
        <v>4</v>
      </c>
      <c r="U123">
        <v>6</v>
      </c>
      <c r="V123" t="s">
        <v>398</v>
      </c>
      <c r="W123" t="s">
        <v>443</v>
      </c>
      <c r="X123" t="s">
        <v>451</v>
      </c>
      <c r="Y123" t="s">
        <v>529</v>
      </c>
      <c r="Z123">
        <v>6.25E-2</v>
      </c>
      <c r="AA123" t="s">
        <v>712</v>
      </c>
      <c r="AB123">
        <v>34.56</v>
      </c>
      <c r="AC123" t="s">
        <v>573</v>
      </c>
      <c r="AD123" t="s">
        <v>421</v>
      </c>
      <c r="AE123" t="s">
        <v>397</v>
      </c>
      <c r="AF123">
        <v>0</v>
      </c>
      <c r="AG123" t="s">
        <v>397</v>
      </c>
      <c r="AH123" t="s">
        <v>398</v>
      </c>
      <c r="AI123" t="s">
        <v>408</v>
      </c>
      <c r="AJ123">
        <v>0</v>
      </c>
      <c r="AK123" t="s">
        <v>408</v>
      </c>
      <c r="AL123">
        <v>3</v>
      </c>
      <c r="AM123" t="s">
        <v>510</v>
      </c>
      <c r="AN123" s="109">
        <v>0.73333333333333328</v>
      </c>
      <c r="AO123" s="2" t="s">
        <v>511</v>
      </c>
      <c r="AP123" s="1" t="e" cm="1">
        <f t="array" ref="AP123">_xlfn._xlws.FILTER(#REF!,(#REF!=_4__Manutenção__4[[#This Row],[ID Propriedade]])*(#REF!=_4__Manutenção__4[[#This Row],[Intervenção]])*(#REF!=_4__Manutenção__4[[#This Row],[Nº da Intervenção]]))</f>
        <v>#REF!</v>
      </c>
      <c r="AQ12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4" spans="1:43" x14ac:dyDescent="0.35">
      <c r="A124" t="s">
        <v>24</v>
      </c>
      <c r="B124" t="s">
        <v>29</v>
      </c>
      <c r="C124">
        <v>1</v>
      </c>
      <c r="D124">
        <v>2</v>
      </c>
      <c r="E124">
        <v>37</v>
      </c>
      <c r="F124">
        <v>14</v>
      </c>
      <c r="G124">
        <v>41.060000000000016</v>
      </c>
      <c r="H124" t="s">
        <v>401</v>
      </c>
      <c r="I124" t="s">
        <v>426</v>
      </c>
      <c r="J124">
        <v>0</v>
      </c>
      <c r="K124" t="s">
        <v>396</v>
      </c>
      <c r="L124" t="s">
        <v>527</v>
      </c>
      <c r="M124">
        <v>3</v>
      </c>
      <c r="N124">
        <v>3</v>
      </c>
      <c r="O124">
        <v>3</v>
      </c>
      <c r="P124">
        <v>3</v>
      </c>
      <c r="Q124" t="s">
        <v>421</v>
      </c>
      <c r="R124">
        <v>6</v>
      </c>
      <c r="S124">
        <v>6</v>
      </c>
      <c r="T124">
        <v>6</v>
      </c>
      <c r="U124">
        <v>6</v>
      </c>
      <c r="V124" t="s">
        <v>422</v>
      </c>
      <c r="W124" t="s">
        <v>443</v>
      </c>
      <c r="X124" t="s">
        <v>528</v>
      </c>
      <c r="Y124" t="s">
        <v>529</v>
      </c>
      <c r="Z124">
        <v>0.17499999999999999</v>
      </c>
      <c r="AA124" t="s">
        <v>530</v>
      </c>
      <c r="AC124" t="s">
        <v>292</v>
      </c>
      <c r="AD124" t="s">
        <v>272</v>
      </c>
      <c r="AE124" t="s">
        <v>397</v>
      </c>
      <c r="AF124">
        <v>0</v>
      </c>
      <c r="AG124" t="s">
        <v>397</v>
      </c>
      <c r="AH124" t="s">
        <v>272</v>
      </c>
      <c r="AI124" t="s">
        <v>408</v>
      </c>
      <c r="AJ124">
        <v>0</v>
      </c>
      <c r="AK124" t="s">
        <v>408</v>
      </c>
      <c r="AM124" t="s">
        <v>413</v>
      </c>
      <c r="AN124" s="109">
        <v>0.61333333333333329</v>
      </c>
      <c r="AO124" s="2" t="s">
        <v>449</v>
      </c>
      <c r="AP124" s="1" t="e" cm="1">
        <f t="array" ref="AP124">_xlfn._xlws.FILTER(#REF!,(#REF!=_4__Manutenção__4[[#This Row],[ID Propriedade]])*(#REF!=_4__Manutenção__4[[#This Row],[Intervenção]])*(#REF!=_4__Manutenção__4[[#This Row],[Nº da Intervenção]]))</f>
        <v>#REF!</v>
      </c>
      <c r="AQ12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5" spans="1:43" x14ac:dyDescent="0.35">
      <c r="A125" t="s">
        <v>24</v>
      </c>
      <c r="B125" t="s">
        <v>31</v>
      </c>
      <c r="C125">
        <v>1</v>
      </c>
      <c r="D125">
        <v>2</v>
      </c>
      <c r="E125">
        <v>91</v>
      </c>
      <c r="F125">
        <v>31</v>
      </c>
      <c r="G125">
        <v>396.53999999999991</v>
      </c>
      <c r="H125" t="s">
        <v>401</v>
      </c>
      <c r="I125" t="s">
        <v>426</v>
      </c>
      <c r="J125">
        <v>24</v>
      </c>
      <c r="K125" t="s">
        <v>396</v>
      </c>
      <c r="L125" t="s">
        <v>559</v>
      </c>
      <c r="M125">
        <v>3</v>
      </c>
      <c r="N125">
        <v>3</v>
      </c>
      <c r="O125">
        <v>2</v>
      </c>
      <c r="P125">
        <v>3</v>
      </c>
      <c r="Q125" t="s">
        <v>421</v>
      </c>
      <c r="R125">
        <v>6</v>
      </c>
      <c r="S125">
        <v>6</v>
      </c>
      <c r="T125">
        <v>4</v>
      </c>
      <c r="U125">
        <v>6</v>
      </c>
      <c r="V125" t="s">
        <v>422</v>
      </c>
      <c r="W125" t="s">
        <v>457</v>
      </c>
      <c r="X125" t="s">
        <v>451</v>
      </c>
      <c r="Y125" t="s">
        <v>560</v>
      </c>
      <c r="Z125">
        <v>0.38750000000000001</v>
      </c>
      <c r="AA125" t="s">
        <v>561</v>
      </c>
      <c r="AC125" t="s">
        <v>292</v>
      </c>
      <c r="AD125" t="s">
        <v>421</v>
      </c>
      <c r="AE125" t="s">
        <v>397</v>
      </c>
      <c r="AF125">
        <v>2</v>
      </c>
      <c r="AG125" t="s">
        <v>397</v>
      </c>
      <c r="AH125" t="s">
        <v>398</v>
      </c>
      <c r="AI125" t="s">
        <v>408</v>
      </c>
      <c r="AJ125">
        <v>6</v>
      </c>
      <c r="AK125" t="s">
        <v>408</v>
      </c>
      <c r="AM125" t="s">
        <v>558</v>
      </c>
      <c r="AN125" s="109">
        <v>0.7466666666666667</v>
      </c>
      <c r="AO125" s="2" t="s">
        <v>511</v>
      </c>
      <c r="AP125" s="1" t="e" cm="1">
        <f t="array" ref="AP125">_xlfn._xlws.FILTER(#REF!,(#REF!=_4__Manutenção__4[[#This Row],[ID Propriedade]])*(#REF!=_4__Manutenção__4[[#This Row],[Intervenção]])*(#REF!=_4__Manutenção__4[[#This Row],[Nº da Intervenção]]))</f>
        <v>#REF!</v>
      </c>
      <c r="AQ12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6" spans="1:43" x14ac:dyDescent="0.35">
      <c r="A126" t="s">
        <v>24</v>
      </c>
      <c r="B126" t="s">
        <v>29</v>
      </c>
      <c r="C126">
        <v>2</v>
      </c>
      <c r="D126">
        <v>5</v>
      </c>
      <c r="E126">
        <v>262</v>
      </c>
      <c r="F126">
        <v>27</v>
      </c>
      <c r="G126">
        <v>810.71000000000049</v>
      </c>
      <c r="H126" t="s">
        <v>450</v>
      </c>
      <c r="I126" t="s">
        <v>426</v>
      </c>
      <c r="J126">
        <v>20</v>
      </c>
      <c r="K126" t="s">
        <v>396</v>
      </c>
      <c r="L126" t="s">
        <v>562</v>
      </c>
      <c r="M126">
        <v>2</v>
      </c>
      <c r="N126">
        <v>3</v>
      </c>
      <c r="O126">
        <v>2</v>
      </c>
      <c r="P126">
        <v>3</v>
      </c>
      <c r="Q126" t="s">
        <v>421</v>
      </c>
      <c r="R126">
        <v>4</v>
      </c>
      <c r="S126">
        <v>6</v>
      </c>
      <c r="T126">
        <v>4</v>
      </c>
      <c r="U126">
        <v>6</v>
      </c>
      <c r="V126" t="s">
        <v>422</v>
      </c>
      <c r="W126" t="s">
        <v>438</v>
      </c>
      <c r="X126" t="s">
        <v>563</v>
      </c>
      <c r="Y126" t="s">
        <v>564</v>
      </c>
      <c r="Z126">
        <v>0.33750000000000002</v>
      </c>
      <c r="AA126" t="s">
        <v>565</v>
      </c>
      <c r="AC126" t="s">
        <v>292</v>
      </c>
      <c r="AD126" t="s">
        <v>421</v>
      </c>
      <c r="AE126" t="s">
        <v>397</v>
      </c>
      <c r="AF126">
        <v>2</v>
      </c>
      <c r="AG126" t="s">
        <v>397</v>
      </c>
      <c r="AH126" t="s">
        <v>398</v>
      </c>
      <c r="AI126" t="s">
        <v>408</v>
      </c>
      <c r="AJ126">
        <v>6</v>
      </c>
      <c r="AK126" t="s">
        <v>408</v>
      </c>
      <c r="AM126" t="s">
        <v>558</v>
      </c>
      <c r="AN126" s="109">
        <v>0.72</v>
      </c>
      <c r="AO126" s="2" t="s">
        <v>511</v>
      </c>
      <c r="AP126" s="1" t="e" cm="1">
        <f t="array" ref="AP126">_xlfn._xlws.FILTER(#REF!,(#REF!=_4__Manutenção__4[[#This Row],[ID Propriedade]])*(#REF!=_4__Manutenção__4[[#This Row],[Intervenção]])*(#REF!=_4__Manutenção__4[[#This Row],[Nº da Intervenção]]))</f>
        <v>#REF!</v>
      </c>
      <c r="AQ12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7" spans="1:43" x14ac:dyDescent="0.35">
      <c r="A127" t="s">
        <v>166</v>
      </c>
      <c r="B127" t="s">
        <v>29</v>
      </c>
      <c r="C127">
        <v>2</v>
      </c>
      <c r="D127">
        <v>2</v>
      </c>
      <c r="E127">
        <v>9</v>
      </c>
      <c r="F127">
        <v>5</v>
      </c>
      <c r="G127">
        <v>24.119999999999997</v>
      </c>
      <c r="H127" t="s">
        <v>401</v>
      </c>
      <c r="I127" t="s">
        <v>426</v>
      </c>
      <c r="J127">
        <v>0.25</v>
      </c>
      <c r="K127" t="s">
        <v>396</v>
      </c>
      <c r="L127" t="s">
        <v>272</v>
      </c>
      <c r="M127">
        <v>3</v>
      </c>
      <c r="N127">
        <v>3</v>
      </c>
      <c r="O127">
        <v>2</v>
      </c>
      <c r="P127">
        <v>3</v>
      </c>
      <c r="Q127" t="s">
        <v>397</v>
      </c>
      <c r="R127">
        <v>6</v>
      </c>
      <c r="S127">
        <v>6</v>
      </c>
      <c r="T127">
        <v>4</v>
      </c>
      <c r="U127">
        <v>6</v>
      </c>
      <c r="V127" t="s">
        <v>398</v>
      </c>
      <c r="W127" t="s">
        <v>443</v>
      </c>
      <c r="X127" t="s">
        <v>713</v>
      </c>
      <c r="Y127" t="s">
        <v>471</v>
      </c>
      <c r="Z127">
        <v>6.25E-2</v>
      </c>
      <c r="AA127" t="s">
        <v>714</v>
      </c>
      <c r="AB127">
        <v>28.04</v>
      </c>
      <c r="AC127" t="s">
        <v>573</v>
      </c>
      <c r="AD127" t="s">
        <v>272</v>
      </c>
      <c r="AE127" t="s">
        <v>407</v>
      </c>
      <c r="AF127">
        <v>0</v>
      </c>
      <c r="AG127" t="s">
        <v>397</v>
      </c>
      <c r="AH127" t="s">
        <v>272</v>
      </c>
      <c r="AI127" t="s">
        <v>397</v>
      </c>
      <c r="AJ127">
        <v>0</v>
      </c>
      <c r="AK127" t="s">
        <v>408</v>
      </c>
      <c r="AL127">
        <v>3</v>
      </c>
      <c r="AM127" t="s">
        <v>430</v>
      </c>
      <c r="AN127" s="109">
        <v>0.57333333333333336</v>
      </c>
      <c r="AO127" s="2" t="s">
        <v>449</v>
      </c>
      <c r="AP127" s="1" t="e" cm="1">
        <f t="array" ref="AP127">_xlfn._xlws.FILTER(#REF!,(#REF!=_4__Manutenção__4[[#This Row],[ID Propriedade]])*(#REF!=_4__Manutenção__4[[#This Row],[Intervenção]])*(#REF!=_4__Manutenção__4[[#This Row],[Nº da Intervenção]]))</f>
        <v>#REF!</v>
      </c>
      <c r="AQ12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8" spans="1:43" x14ac:dyDescent="0.35">
      <c r="A128" t="s">
        <v>166</v>
      </c>
      <c r="B128" t="s">
        <v>29</v>
      </c>
      <c r="C128">
        <v>1</v>
      </c>
      <c r="D128">
        <v>2</v>
      </c>
      <c r="E128">
        <v>18</v>
      </c>
      <c r="F128">
        <v>9</v>
      </c>
      <c r="G128">
        <v>25.989999999999995</v>
      </c>
      <c r="H128" t="s">
        <v>450</v>
      </c>
      <c r="I128" t="s">
        <v>426</v>
      </c>
      <c r="J128">
        <v>0</v>
      </c>
      <c r="K128" t="s">
        <v>396</v>
      </c>
      <c r="L128" t="s">
        <v>715</v>
      </c>
      <c r="M128">
        <v>2</v>
      </c>
      <c r="N128">
        <v>3</v>
      </c>
      <c r="O128">
        <v>3</v>
      </c>
      <c r="P128">
        <v>3</v>
      </c>
      <c r="Q128" t="s">
        <v>421</v>
      </c>
      <c r="R128">
        <v>4</v>
      </c>
      <c r="S128">
        <v>6</v>
      </c>
      <c r="T128">
        <v>6</v>
      </c>
      <c r="U128">
        <v>6</v>
      </c>
      <c r="V128" t="s">
        <v>422</v>
      </c>
      <c r="W128" t="s">
        <v>457</v>
      </c>
      <c r="X128" t="s">
        <v>716</v>
      </c>
      <c r="Y128" t="s">
        <v>452</v>
      </c>
      <c r="Z128">
        <v>0.1125</v>
      </c>
      <c r="AA128" t="s">
        <v>717</v>
      </c>
      <c r="AB128">
        <v>58.81</v>
      </c>
      <c r="AC128" t="s">
        <v>579</v>
      </c>
      <c r="AD128" t="s">
        <v>272</v>
      </c>
      <c r="AE128" t="s">
        <v>421</v>
      </c>
      <c r="AF128">
        <v>0</v>
      </c>
      <c r="AG128" t="s">
        <v>397</v>
      </c>
      <c r="AH128" t="s">
        <v>272</v>
      </c>
      <c r="AI128" t="s">
        <v>398</v>
      </c>
      <c r="AJ128">
        <v>0</v>
      </c>
      <c r="AK128" t="s">
        <v>408</v>
      </c>
      <c r="AL128">
        <v>6</v>
      </c>
      <c r="AM128" t="s">
        <v>454</v>
      </c>
      <c r="AN128" s="109">
        <v>0.62666666666666671</v>
      </c>
      <c r="AO128" s="2" t="s">
        <v>449</v>
      </c>
      <c r="AP128" s="1" t="e" cm="1">
        <f t="array" ref="AP128">_xlfn._xlws.FILTER(#REF!,(#REF!=_4__Manutenção__4[[#This Row],[ID Propriedade]])*(#REF!=_4__Manutenção__4[[#This Row],[Intervenção]])*(#REF!=_4__Manutenção__4[[#This Row],[Nº da Intervenção]]))</f>
        <v>#REF!</v>
      </c>
      <c r="AQ12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29" spans="1:43" x14ac:dyDescent="0.35">
      <c r="A129" t="s">
        <v>166</v>
      </c>
      <c r="B129" t="s">
        <v>31</v>
      </c>
      <c r="C129">
        <v>1</v>
      </c>
      <c r="D129">
        <v>2</v>
      </c>
      <c r="E129">
        <v>51</v>
      </c>
      <c r="F129">
        <v>13</v>
      </c>
      <c r="G129">
        <v>233.58000000000007</v>
      </c>
      <c r="H129" t="s">
        <v>401</v>
      </c>
      <c r="I129" t="s">
        <v>395</v>
      </c>
      <c r="J129">
        <v>0.25</v>
      </c>
      <c r="K129" t="s">
        <v>396</v>
      </c>
      <c r="L129" t="s">
        <v>272</v>
      </c>
      <c r="M129">
        <v>3</v>
      </c>
      <c r="N129">
        <v>0</v>
      </c>
      <c r="O129">
        <v>2</v>
      </c>
      <c r="P129">
        <v>3</v>
      </c>
      <c r="Q129" t="s">
        <v>397</v>
      </c>
      <c r="R129">
        <v>6</v>
      </c>
      <c r="S129">
        <v>0</v>
      </c>
      <c r="T129">
        <v>4</v>
      </c>
      <c r="U129">
        <v>6</v>
      </c>
      <c r="V129" t="s">
        <v>398</v>
      </c>
      <c r="W129" t="s">
        <v>403</v>
      </c>
      <c r="X129" t="s">
        <v>272</v>
      </c>
      <c r="Y129" t="s">
        <v>718</v>
      </c>
      <c r="Z129">
        <v>0.16250000000000001</v>
      </c>
      <c r="AA129" t="s">
        <v>719</v>
      </c>
      <c r="AB129">
        <v>27.12</v>
      </c>
      <c r="AC129" t="s">
        <v>573</v>
      </c>
      <c r="AD129" t="s">
        <v>272</v>
      </c>
      <c r="AE129" t="s">
        <v>397</v>
      </c>
      <c r="AF129">
        <v>0</v>
      </c>
      <c r="AG129" t="s">
        <v>397</v>
      </c>
      <c r="AH129" t="s">
        <v>272</v>
      </c>
      <c r="AI129" t="s">
        <v>408</v>
      </c>
      <c r="AJ129">
        <v>0</v>
      </c>
      <c r="AK129" t="s">
        <v>408</v>
      </c>
      <c r="AL129">
        <v>3</v>
      </c>
      <c r="AM129" t="s">
        <v>454</v>
      </c>
      <c r="AN129" s="109">
        <v>0.57333333333333336</v>
      </c>
      <c r="AO129" s="2" t="s">
        <v>449</v>
      </c>
      <c r="AP129" s="1" t="e" cm="1">
        <f t="array" ref="AP129">_xlfn._xlws.FILTER(#REF!,(#REF!=_4__Manutenção__4[[#This Row],[ID Propriedade]])*(#REF!=_4__Manutenção__4[[#This Row],[Intervenção]])*(#REF!=_4__Manutenção__4[[#This Row],[Nº da Intervenção]]))</f>
        <v>#REF!</v>
      </c>
      <c r="AQ12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0" spans="1:43" x14ac:dyDescent="0.35">
      <c r="A130" t="s">
        <v>168</v>
      </c>
      <c r="B130" t="s">
        <v>29</v>
      </c>
      <c r="C130">
        <v>1</v>
      </c>
      <c r="D130">
        <v>3</v>
      </c>
      <c r="E130">
        <v>58</v>
      </c>
      <c r="F130">
        <v>16</v>
      </c>
      <c r="G130">
        <v>324.42999999999995</v>
      </c>
      <c r="H130" t="s">
        <v>401</v>
      </c>
      <c r="I130" t="s">
        <v>426</v>
      </c>
      <c r="J130">
        <v>0</v>
      </c>
      <c r="K130" t="s">
        <v>396</v>
      </c>
      <c r="L130" t="s">
        <v>272</v>
      </c>
      <c r="M130">
        <v>3</v>
      </c>
      <c r="N130">
        <v>3</v>
      </c>
      <c r="O130">
        <v>3</v>
      </c>
      <c r="P130">
        <v>3</v>
      </c>
      <c r="Q130" t="s">
        <v>397</v>
      </c>
      <c r="R130">
        <v>6</v>
      </c>
      <c r="S130">
        <v>6</v>
      </c>
      <c r="T130">
        <v>6</v>
      </c>
      <c r="U130">
        <v>6</v>
      </c>
      <c r="V130" t="s">
        <v>398</v>
      </c>
      <c r="W130" t="s">
        <v>558</v>
      </c>
      <c r="X130" t="s">
        <v>720</v>
      </c>
      <c r="Y130" t="s">
        <v>721</v>
      </c>
      <c r="Z130">
        <v>0.2</v>
      </c>
      <c r="AA130" t="s">
        <v>722</v>
      </c>
      <c r="AB130">
        <v>58.5</v>
      </c>
      <c r="AC130" t="s">
        <v>579</v>
      </c>
      <c r="AD130" t="s">
        <v>397</v>
      </c>
      <c r="AE130" t="s">
        <v>397</v>
      </c>
      <c r="AF130">
        <v>1</v>
      </c>
      <c r="AG130" t="s">
        <v>397</v>
      </c>
      <c r="AH130" t="s">
        <v>408</v>
      </c>
      <c r="AI130" t="s">
        <v>408</v>
      </c>
      <c r="AJ130">
        <v>3</v>
      </c>
      <c r="AK130" t="s">
        <v>408</v>
      </c>
      <c r="AL130">
        <v>6</v>
      </c>
      <c r="AM130" t="s">
        <v>723</v>
      </c>
      <c r="AN130" s="109">
        <v>0.88</v>
      </c>
      <c r="AO130" s="2" t="s">
        <v>511</v>
      </c>
      <c r="AP130" s="1" t="e" cm="1">
        <f t="array" ref="AP130">_xlfn._xlws.FILTER(#REF!,(#REF!=_4__Manutenção__4[[#This Row],[ID Propriedade]])*(#REF!=_4__Manutenção__4[[#This Row],[Intervenção]])*(#REF!=_4__Manutenção__4[[#This Row],[Nº da Intervenção]]))</f>
        <v>#REF!</v>
      </c>
      <c r="AQ13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1" spans="1:43" x14ac:dyDescent="0.35">
      <c r="A131" t="s">
        <v>170</v>
      </c>
      <c r="B131" t="s">
        <v>29</v>
      </c>
      <c r="C131">
        <v>2</v>
      </c>
      <c r="D131">
        <v>2</v>
      </c>
      <c r="E131">
        <v>2</v>
      </c>
      <c r="F131">
        <v>1</v>
      </c>
      <c r="G131">
        <v>3.7</v>
      </c>
      <c r="H131" t="s">
        <v>394</v>
      </c>
      <c r="I131" t="s">
        <v>402</v>
      </c>
      <c r="J131">
        <v>0</v>
      </c>
      <c r="K131" t="s">
        <v>396</v>
      </c>
      <c r="L131" t="s">
        <v>451</v>
      </c>
      <c r="M131">
        <v>0</v>
      </c>
      <c r="N131">
        <v>2</v>
      </c>
      <c r="O131">
        <v>3</v>
      </c>
      <c r="P131">
        <v>3</v>
      </c>
      <c r="Q131" t="s">
        <v>421</v>
      </c>
      <c r="R131">
        <v>0</v>
      </c>
      <c r="S131">
        <v>4</v>
      </c>
      <c r="T131">
        <v>6</v>
      </c>
      <c r="U131">
        <v>6</v>
      </c>
      <c r="V131" t="s">
        <v>422</v>
      </c>
      <c r="W131" t="s">
        <v>442</v>
      </c>
      <c r="X131" t="s">
        <v>272</v>
      </c>
      <c r="Y131" t="s">
        <v>409</v>
      </c>
      <c r="Z131">
        <v>1.2500000000000001E-2</v>
      </c>
      <c r="AA131" t="s">
        <v>415</v>
      </c>
      <c r="AB131">
        <v>26.34</v>
      </c>
      <c r="AC131" t="s">
        <v>573</v>
      </c>
      <c r="AD131" t="s">
        <v>272</v>
      </c>
      <c r="AE131" t="s">
        <v>272</v>
      </c>
      <c r="AF131">
        <v>0</v>
      </c>
      <c r="AG131" t="s">
        <v>397</v>
      </c>
      <c r="AH131" t="s">
        <v>272</v>
      </c>
      <c r="AI131" t="s">
        <v>272</v>
      </c>
      <c r="AJ131">
        <v>0</v>
      </c>
      <c r="AK131" t="s">
        <v>408</v>
      </c>
      <c r="AL131">
        <v>3</v>
      </c>
      <c r="AM131" t="s">
        <v>399</v>
      </c>
      <c r="AN131" s="109">
        <v>0.42666666666666669</v>
      </c>
      <c r="AO131" s="2" t="s">
        <v>400</v>
      </c>
      <c r="AP131" s="1" t="e" cm="1">
        <f t="array" ref="AP131">_xlfn._xlws.FILTER(#REF!,(#REF!=_4__Manutenção__4[[#This Row],[ID Propriedade]])*(#REF!=_4__Manutenção__4[[#This Row],[Intervenção]])*(#REF!=_4__Manutenção__4[[#This Row],[Nº da Intervenção]]))</f>
        <v>#REF!</v>
      </c>
      <c r="AQ13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2" spans="1:43" x14ac:dyDescent="0.35">
      <c r="A132" t="s">
        <v>170</v>
      </c>
      <c r="B132" t="s">
        <v>29</v>
      </c>
      <c r="C132">
        <v>1</v>
      </c>
      <c r="D132">
        <v>4</v>
      </c>
      <c r="E132">
        <v>3</v>
      </c>
      <c r="F132">
        <v>3</v>
      </c>
      <c r="G132">
        <v>9.6999999999999993</v>
      </c>
      <c r="H132" t="s">
        <v>394</v>
      </c>
      <c r="I132" t="s">
        <v>426</v>
      </c>
      <c r="J132">
        <v>0</v>
      </c>
      <c r="K132" t="s">
        <v>396</v>
      </c>
      <c r="L132" t="s">
        <v>431</v>
      </c>
      <c r="M132">
        <v>0</v>
      </c>
      <c r="N132">
        <v>3</v>
      </c>
      <c r="O132">
        <v>3</v>
      </c>
      <c r="P132">
        <v>3</v>
      </c>
      <c r="Q132" t="s">
        <v>421</v>
      </c>
      <c r="R132">
        <v>0</v>
      </c>
      <c r="S132">
        <v>6</v>
      </c>
      <c r="T132">
        <v>6</v>
      </c>
      <c r="U132">
        <v>6</v>
      </c>
      <c r="V132" t="s">
        <v>422</v>
      </c>
      <c r="W132" t="s">
        <v>403</v>
      </c>
      <c r="X132" t="s">
        <v>272</v>
      </c>
      <c r="Y132" t="s">
        <v>724</v>
      </c>
      <c r="Z132">
        <v>3.7499999999999999E-2</v>
      </c>
      <c r="AA132" t="s">
        <v>725</v>
      </c>
      <c r="AB132">
        <v>27.71</v>
      </c>
      <c r="AC132" t="s">
        <v>573</v>
      </c>
      <c r="AD132" t="s">
        <v>272</v>
      </c>
      <c r="AE132" t="s">
        <v>272</v>
      </c>
      <c r="AF132">
        <v>0</v>
      </c>
      <c r="AG132" t="s">
        <v>397</v>
      </c>
      <c r="AH132" t="s">
        <v>272</v>
      </c>
      <c r="AI132" t="s">
        <v>272</v>
      </c>
      <c r="AJ132">
        <v>0</v>
      </c>
      <c r="AK132" t="s">
        <v>408</v>
      </c>
      <c r="AL132">
        <v>3</v>
      </c>
      <c r="AM132" t="s">
        <v>399</v>
      </c>
      <c r="AN132" s="109">
        <v>0.45333333333333325</v>
      </c>
      <c r="AO132" s="2" t="s">
        <v>400</v>
      </c>
      <c r="AP132" s="1" t="e" cm="1">
        <f t="array" ref="AP132">_xlfn._xlws.FILTER(#REF!,(#REF!=_4__Manutenção__4[[#This Row],[ID Propriedade]])*(#REF!=_4__Manutenção__4[[#This Row],[Intervenção]])*(#REF!=_4__Manutenção__4[[#This Row],[Nº da Intervenção]]))</f>
        <v>#REF!</v>
      </c>
      <c r="AQ13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3" spans="1:43" x14ac:dyDescent="0.35">
      <c r="A133" t="s">
        <v>172</v>
      </c>
      <c r="B133" t="s">
        <v>29</v>
      </c>
      <c r="C133">
        <v>1</v>
      </c>
      <c r="D133">
        <v>2</v>
      </c>
      <c r="E133">
        <v>8</v>
      </c>
      <c r="F133">
        <v>4</v>
      </c>
      <c r="G133">
        <v>35.799999999999997</v>
      </c>
      <c r="H133" t="s">
        <v>401</v>
      </c>
      <c r="I133" t="s">
        <v>426</v>
      </c>
      <c r="J133">
        <v>60</v>
      </c>
      <c r="K133" t="s">
        <v>396</v>
      </c>
      <c r="L133" t="s">
        <v>531</v>
      </c>
      <c r="M133">
        <v>3</v>
      </c>
      <c r="N133">
        <v>3</v>
      </c>
      <c r="O133">
        <v>0</v>
      </c>
      <c r="P133">
        <v>3</v>
      </c>
      <c r="Q133" t="s">
        <v>421</v>
      </c>
      <c r="R133">
        <v>6</v>
      </c>
      <c r="S133">
        <v>6</v>
      </c>
      <c r="T133">
        <v>0</v>
      </c>
      <c r="U133">
        <v>6</v>
      </c>
      <c r="V133" t="s">
        <v>422</v>
      </c>
      <c r="W133" t="s">
        <v>403</v>
      </c>
      <c r="X133" t="s">
        <v>532</v>
      </c>
      <c r="Y133" t="s">
        <v>468</v>
      </c>
      <c r="Z133">
        <v>0.05</v>
      </c>
      <c r="AA133" t="s">
        <v>533</v>
      </c>
      <c r="AC133" t="s">
        <v>292</v>
      </c>
      <c r="AD133" t="s">
        <v>407</v>
      </c>
      <c r="AE133" t="s">
        <v>407</v>
      </c>
      <c r="AF133">
        <v>0</v>
      </c>
      <c r="AG133" t="s">
        <v>397</v>
      </c>
      <c r="AH133" t="s">
        <v>397</v>
      </c>
      <c r="AI133" t="s">
        <v>397</v>
      </c>
      <c r="AJ133">
        <v>0</v>
      </c>
      <c r="AK133" t="s">
        <v>408</v>
      </c>
      <c r="AM133" t="s">
        <v>430</v>
      </c>
      <c r="AN133" s="109">
        <v>0.49333333333333335</v>
      </c>
      <c r="AO133" s="2" t="s">
        <v>400</v>
      </c>
      <c r="AP133" s="1" t="e" cm="1">
        <f t="array" ref="AP133">_xlfn._xlws.FILTER(#REF!,(#REF!=_4__Manutenção__4[[#This Row],[ID Propriedade]])*(#REF!=_4__Manutenção__4[[#This Row],[Intervenção]])*(#REF!=_4__Manutenção__4[[#This Row],[Nº da Intervenção]]))</f>
        <v>#REF!</v>
      </c>
      <c r="AQ13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4" spans="1:43" x14ac:dyDescent="0.35">
      <c r="A134" t="s">
        <v>172</v>
      </c>
      <c r="B134" t="s">
        <v>29</v>
      </c>
      <c r="C134">
        <v>2</v>
      </c>
      <c r="D134">
        <v>2</v>
      </c>
      <c r="E134">
        <v>18</v>
      </c>
      <c r="F134">
        <v>11</v>
      </c>
      <c r="G134">
        <v>49.900000000000006</v>
      </c>
      <c r="H134" t="s">
        <v>401</v>
      </c>
      <c r="I134" t="s">
        <v>426</v>
      </c>
      <c r="J134">
        <v>20</v>
      </c>
      <c r="K134" t="s">
        <v>396</v>
      </c>
      <c r="L134" t="s">
        <v>439</v>
      </c>
      <c r="M134">
        <v>3</v>
      </c>
      <c r="N134">
        <v>3</v>
      </c>
      <c r="O134">
        <v>2</v>
      </c>
      <c r="P134">
        <v>3</v>
      </c>
      <c r="Q134" t="s">
        <v>421</v>
      </c>
      <c r="R134">
        <v>6</v>
      </c>
      <c r="S134">
        <v>6</v>
      </c>
      <c r="T134">
        <v>4</v>
      </c>
      <c r="U134">
        <v>6</v>
      </c>
      <c r="V134" t="s">
        <v>422</v>
      </c>
      <c r="W134" t="s">
        <v>457</v>
      </c>
      <c r="X134" t="s">
        <v>534</v>
      </c>
      <c r="Y134" t="s">
        <v>452</v>
      </c>
      <c r="Z134">
        <v>0.13750000000000001</v>
      </c>
      <c r="AA134" t="s">
        <v>535</v>
      </c>
      <c r="AC134" t="s">
        <v>292</v>
      </c>
      <c r="AD134" t="s">
        <v>421</v>
      </c>
      <c r="AE134" t="s">
        <v>421</v>
      </c>
      <c r="AF134">
        <v>0</v>
      </c>
      <c r="AG134" t="s">
        <v>397</v>
      </c>
      <c r="AH134" t="s">
        <v>398</v>
      </c>
      <c r="AI134" t="s">
        <v>398</v>
      </c>
      <c r="AJ134">
        <v>0</v>
      </c>
      <c r="AK134" t="s">
        <v>408</v>
      </c>
      <c r="AM134" t="s">
        <v>454</v>
      </c>
      <c r="AN134" s="109">
        <v>0.62666666666666671</v>
      </c>
      <c r="AO134" s="2" t="s">
        <v>449</v>
      </c>
      <c r="AP134" s="1" t="e" cm="1">
        <f t="array" ref="AP134">_xlfn._xlws.FILTER(#REF!,(#REF!=_4__Manutenção__4[[#This Row],[ID Propriedade]])*(#REF!=_4__Manutenção__4[[#This Row],[Intervenção]])*(#REF!=_4__Manutenção__4[[#This Row],[Nº da Intervenção]]))</f>
        <v>#REF!</v>
      </c>
      <c r="AQ13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5" spans="1:43" x14ac:dyDescent="0.35">
      <c r="A135" t="s">
        <v>174</v>
      </c>
      <c r="B135" t="s">
        <v>29</v>
      </c>
      <c r="C135">
        <v>1</v>
      </c>
      <c r="D135">
        <v>2</v>
      </c>
      <c r="E135">
        <v>4</v>
      </c>
      <c r="F135">
        <v>3</v>
      </c>
      <c r="G135">
        <v>8.6</v>
      </c>
      <c r="H135" t="s">
        <v>401</v>
      </c>
      <c r="I135" t="s">
        <v>426</v>
      </c>
      <c r="J135">
        <v>46</v>
      </c>
      <c r="K135" t="s">
        <v>396</v>
      </c>
      <c r="L135" t="s">
        <v>272</v>
      </c>
      <c r="M135">
        <v>3</v>
      </c>
      <c r="N135">
        <v>3</v>
      </c>
      <c r="O135">
        <v>1</v>
      </c>
      <c r="P135">
        <v>3</v>
      </c>
      <c r="Q135" t="s">
        <v>397</v>
      </c>
      <c r="R135">
        <v>6</v>
      </c>
      <c r="S135">
        <v>6</v>
      </c>
      <c r="T135">
        <v>2</v>
      </c>
      <c r="U135">
        <v>6</v>
      </c>
      <c r="V135" t="s">
        <v>398</v>
      </c>
      <c r="W135" t="s">
        <v>457</v>
      </c>
      <c r="X135" t="s">
        <v>525</v>
      </c>
      <c r="Y135" t="s">
        <v>432</v>
      </c>
      <c r="Z135">
        <v>3.7499999999999999E-2</v>
      </c>
      <c r="AA135" t="s">
        <v>536</v>
      </c>
      <c r="AC135" t="s">
        <v>292</v>
      </c>
      <c r="AD135" t="s">
        <v>272</v>
      </c>
      <c r="AE135" t="s">
        <v>272</v>
      </c>
      <c r="AF135">
        <v>0</v>
      </c>
      <c r="AG135" t="s">
        <v>397</v>
      </c>
      <c r="AH135" t="s">
        <v>272</v>
      </c>
      <c r="AI135" t="s">
        <v>272</v>
      </c>
      <c r="AJ135">
        <v>0</v>
      </c>
      <c r="AK135" t="s">
        <v>408</v>
      </c>
      <c r="AM135" t="s">
        <v>408</v>
      </c>
      <c r="AN135" s="109">
        <v>0.46666666666666662</v>
      </c>
      <c r="AO135" s="2" t="s">
        <v>400</v>
      </c>
      <c r="AP135" s="1" t="e" cm="1">
        <f t="array" ref="AP135">_xlfn._xlws.FILTER(#REF!,(#REF!=_4__Manutenção__4[[#This Row],[ID Propriedade]])*(#REF!=_4__Manutenção__4[[#This Row],[Intervenção]])*(#REF!=_4__Manutenção__4[[#This Row],[Nº da Intervenção]]))</f>
        <v>#REF!</v>
      </c>
      <c r="AQ13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6" spans="1:43" x14ac:dyDescent="0.35">
      <c r="A136" t="s">
        <v>174</v>
      </c>
      <c r="B136" t="s">
        <v>29</v>
      </c>
      <c r="C136">
        <v>2</v>
      </c>
      <c r="D136">
        <v>2</v>
      </c>
      <c r="E136">
        <v>11</v>
      </c>
      <c r="F136">
        <v>1</v>
      </c>
      <c r="G136">
        <v>59.2</v>
      </c>
      <c r="H136" t="s">
        <v>394</v>
      </c>
      <c r="I136" t="s">
        <v>402</v>
      </c>
      <c r="J136">
        <v>51</v>
      </c>
      <c r="K136" t="s">
        <v>396</v>
      </c>
      <c r="L136" t="s">
        <v>272</v>
      </c>
      <c r="M136">
        <v>0</v>
      </c>
      <c r="N136">
        <v>2</v>
      </c>
      <c r="O136">
        <v>0</v>
      </c>
      <c r="P136">
        <v>3</v>
      </c>
      <c r="Q136" t="s">
        <v>397</v>
      </c>
      <c r="R136">
        <v>0</v>
      </c>
      <c r="S136">
        <v>4</v>
      </c>
      <c r="T136">
        <v>0</v>
      </c>
      <c r="U136">
        <v>6</v>
      </c>
      <c r="V136" t="s">
        <v>398</v>
      </c>
      <c r="W136" t="s">
        <v>414</v>
      </c>
      <c r="X136" t="s">
        <v>537</v>
      </c>
      <c r="Y136" t="s">
        <v>538</v>
      </c>
      <c r="Z136">
        <v>1.2500000000000001E-2</v>
      </c>
      <c r="AA136" t="s">
        <v>539</v>
      </c>
      <c r="AC136" t="s">
        <v>292</v>
      </c>
      <c r="AD136" t="s">
        <v>407</v>
      </c>
      <c r="AE136" t="s">
        <v>407</v>
      </c>
      <c r="AF136">
        <v>0</v>
      </c>
      <c r="AG136" t="s">
        <v>397</v>
      </c>
      <c r="AH136" t="s">
        <v>397</v>
      </c>
      <c r="AI136" t="s">
        <v>397</v>
      </c>
      <c r="AJ136">
        <v>0</v>
      </c>
      <c r="AK136" t="s">
        <v>408</v>
      </c>
      <c r="AM136" t="s">
        <v>430</v>
      </c>
      <c r="AN136" s="109">
        <v>0.41333333333333339</v>
      </c>
      <c r="AO136" s="2" t="s">
        <v>400</v>
      </c>
      <c r="AP136" s="1" t="e" cm="1">
        <f t="array" ref="AP136">_xlfn._xlws.FILTER(#REF!,(#REF!=_4__Manutenção__4[[#This Row],[ID Propriedade]])*(#REF!=_4__Manutenção__4[[#This Row],[Intervenção]])*(#REF!=_4__Manutenção__4[[#This Row],[Nº da Intervenção]]))</f>
        <v>#REF!</v>
      </c>
      <c r="AQ13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7" spans="1:43" x14ac:dyDescent="0.35">
      <c r="A137" t="s">
        <v>178</v>
      </c>
      <c r="B137" t="s">
        <v>29</v>
      </c>
      <c r="C137">
        <v>1</v>
      </c>
      <c r="D137">
        <v>2</v>
      </c>
      <c r="E137">
        <v>4</v>
      </c>
      <c r="F137">
        <v>1</v>
      </c>
      <c r="G137">
        <v>8</v>
      </c>
      <c r="H137" t="s">
        <v>411</v>
      </c>
      <c r="I137" t="s">
        <v>395</v>
      </c>
      <c r="J137">
        <v>60</v>
      </c>
      <c r="K137" t="s">
        <v>396</v>
      </c>
      <c r="L137" t="s">
        <v>272</v>
      </c>
      <c r="M137">
        <v>1</v>
      </c>
      <c r="N137">
        <v>0</v>
      </c>
      <c r="O137">
        <v>0</v>
      </c>
      <c r="P137">
        <v>3</v>
      </c>
      <c r="Q137" t="s">
        <v>397</v>
      </c>
      <c r="R137">
        <v>2</v>
      </c>
      <c r="S137">
        <v>0</v>
      </c>
      <c r="T137">
        <v>0</v>
      </c>
      <c r="U137">
        <v>6</v>
      </c>
      <c r="V137" t="s">
        <v>398</v>
      </c>
      <c r="W137" t="s">
        <v>417</v>
      </c>
      <c r="X137" t="s">
        <v>272</v>
      </c>
      <c r="Y137" t="s">
        <v>432</v>
      </c>
      <c r="Z137">
        <v>1.2500000000000001E-2</v>
      </c>
      <c r="AA137" t="s">
        <v>422</v>
      </c>
      <c r="AC137" t="s">
        <v>292</v>
      </c>
      <c r="AD137" t="s">
        <v>272</v>
      </c>
      <c r="AE137" t="s">
        <v>272</v>
      </c>
      <c r="AF137">
        <v>0</v>
      </c>
      <c r="AG137" t="s">
        <v>397</v>
      </c>
      <c r="AH137" t="s">
        <v>272</v>
      </c>
      <c r="AI137" t="s">
        <v>272</v>
      </c>
      <c r="AJ137">
        <v>0</v>
      </c>
      <c r="AK137" t="s">
        <v>408</v>
      </c>
      <c r="AM137" t="s">
        <v>408</v>
      </c>
      <c r="AN137" s="109">
        <v>0.30666666666666664</v>
      </c>
      <c r="AO137" s="2" t="s">
        <v>400</v>
      </c>
      <c r="AP137" s="1" t="e" cm="1">
        <f t="array" ref="AP137">_xlfn._xlws.FILTER(#REF!,(#REF!=_4__Manutenção__4[[#This Row],[ID Propriedade]])*(#REF!=_4__Manutenção__4[[#This Row],[Intervenção]])*(#REF!=_4__Manutenção__4[[#This Row],[Nº da Intervenção]]))</f>
        <v>#REF!</v>
      </c>
      <c r="AQ13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8" spans="1:43" x14ac:dyDescent="0.35">
      <c r="A138" t="s">
        <v>178</v>
      </c>
      <c r="B138" t="s">
        <v>31</v>
      </c>
      <c r="C138">
        <v>1</v>
      </c>
      <c r="D138">
        <v>2</v>
      </c>
      <c r="E138">
        <v>12</v>
      </c>
      <c r="F138">
        <v>4</v>
      </c>
      <c r="G138">
        <v>56.9</v>
      </c>
      <c r="H138" t="s">
        <v>401</v>
      </c>
      <c r="I138" t="s">
        <v>426</v>
      </c>
      <c r="J138">
        <v>20</v>
      </c>
      <c r="K138" t="s">
        <v>396</v>
      </c>
      <c r="L138" t="s">
        <v>272</v>
      </c>
      <c r="M138">
        <v>3</v>
      </c>
      <c r="N138">
        <v>3</v>
      </c>
      <c r="O138">
        <v>2</v>
      </c>
      <c r="P138">
        <v>3</v>
      </c>
      <c r="Q138" t="s">
        <v>397</v>
      </c>
      <c r="R138">
        <v>6</v>
      </c>
      <c r="S138">
        <v>6</v>
      </c>
      <c r="T138">
        <v>4</v>
      </c>
      <c r="U138">
        <v>6</v>
      </c>
      <c r="V138" t="s">
        <v>398</v>
      </c>
      <c r="W138" t="s">
        <v>443</v>
      </c>
      <c r="X138" t="s">
        <v>407</v>
      </c>
      <c r="Y138" t="s">
        <v>455</v>
      </c>
      <c r="Z138">
        <v>0.05</v>
      </c>
      <c r="AA138" t="s">
        <v>540</v>
      </c>
      <c r="AC138" t="s">
        <v>292</v>
      </c>
      <c r="AD138" t="s">
        <v>397</v>
      </c>
      <c r="AE138" t="s">
        <v>407</v>
      </c>
      <c r="AF138">
        <v>0</v>
      </c>
      <c r="AG138" t="s">
        <v>397</v>
      </c>
      <c r="AH138" t="s">
        <v>408</v>
      </c>
      <c r="AI138" t="s">
        <v>397</v>
      </c>
      <c r="AJ138">
        <v>0</v>
      </c>
      <c r="AK138" t="s">
        <v>408</v>
      </c>
      <c r="AM138" t="s">
        <v>454</v>
      </c>
      <c r="AN138" s="109">
        <v>0.65333333333333332</v>
      </c>
      <c r="AO138" s="2" t="s">
        <v>449</v>
      </c>
      <c r="AP138" s="1" t="e" cm="1">
        <f t="array" ref="AP138">_xlfn._xlws.FILTER(#REF!,(#REF!=_4__Manutenção__4[[#This Row],[ID Propriedade]])*(#REF!=_4__Manutenção__4[[#This Row],[Intervenção]])*(#REF!=_4__Manutenção__4[[#This Row],[Nº da Intervenção]]))</f>
        <v>#REF!</v>
      </c>
      <c r="AQ13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39" spans="1:43" x14ac:dyDescent="0.35">
      <c r="A139" t="s">
        <v>180</v>
      </c>
      <c r="B139" t="s">
        <v>31</v>
      </c>
      <c r="C139">
        <v>1</v>
      </c>
      <c r="D139">
        <v>4</v>
      </c>
      <c r="E139">
        <v>3</v>
      </c>
      <c r="F139">
        <v>1</v>
      </c>
      <c r="G139">
        <v>5.1000000000000005</v>
      </c>
      <c r="H139" t="s">
        <v>401</v>
      </c>
      <c r="I139" t="s">
        <v>402</v>
      </c>
      <c r="J139">
        <v>60</v>
      </c>
      <c r="K139" t="s">
        <v>396</v>
      </c>
      <c r="L139" t="s">
        <v>272</v>
      </c>
      <c r="M139">
        <v>3</v>
      </c>
      <c r="N139">
        <v>2</v>
      </c>
      <c r="O139">
        <v>0</v>
      </c>
      <c r="P139">
        <v>3</v>
      </c>
      <c r="Q139" t="s">
        <v>397</v>
      </c>
      <c r="R139">
        <v>6</v>
      </c>
      <c r="S139">
        <v>4</v>
      </c>
      <c r="T139">
        <v>0</v>
      </c>
      <c r="U139">
        <v>6</v>
      </c>
      <c r="V139" t="s">
        <v>398</v>
      </c>
      <c r="W139" t="s">
        <v>403</v>
      </c>
      <c r="X139" t="s">
        <v>272</v>
      </c>
      <c r="Y139" t="s">
        <v>724</v>
      </c>
      <c r="Z139">
        <v>1.2500000000000001E-2</v>
      </c>
      <c r="AA139" t="s">
        <v>726</v>
      </c>
      <c r="AB139">
        <v>81.19</v>
      </c>
      <c r="AC139" t="s">
        <v>610</v>
      </c>
      <c r="AD139" t="s">
        <v>272</v>
      </c>
      <c r="AE139" t="s">
        <v>272</v>
      </c>
      <c r="AF139">
        <v>0</v>
      </c>
      <c r="AG139" t="s">
        <v>397</v>
      </c>
      <c r="AH139" t="s">
        <v>272</v>
      </c>
      <c r="AI139" t="s">
        <v>272</v>
      </c>
      <c r="AJ139">
        <v>0</v>
      </c>
      <c r="AK139" t="s">
        <v>408</v>
      </c>
      <c r="AL139">
        <v>9</v>
      </c>
      <c r="AM139" t="s">
        <v>413</v>
      </c>
      <c r="AN139" s="109">
        <v>0.53333333333333333</v>
      </c>
      <c r="AO139" s="2" t="s">
        <v>449</v>
      </c>
      <c r="AP139" s="1" t="e" cm="1">
        <f t="array" ref="AP139">_xlfn._xlws.FILTER(#REF!,(#REF!=_4__Manutenção__4[[#This Row],[ID Propriedade]])*(#REF!=_4__Manutenção__4[[#This Row],[Intervenção]])*(#REF!=_4__Manutenção__4[[#This Row],[Nº da Intervenção]]))</f>
        <v>#REF!</v>
      </c>
      <c r="AQ13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0" spans="1:43" x14ac:dyDescent="0.35">
      <c r="A140" t="s">
        <v>180</v>
      </c>
      <c r="B140" t="s">
        <v>29</v>
      </c>
      <c r="C140">
        <v>3</v>
      </c>
      <c r="D140">
        <v>2</v>
      </c>
      <c r="E140">
        <v>10</v>
      </c>
      <c r="F140">
        <v>4</v>
      </c>
      <c r="G140">
        <v>14.3</v>
      </c>
      <c r="H140" t="s">
        <v>450</v>
      </c>
      <c r="I140" t="s">
        <v>402</v>
      </c>
      <c r="J140">
        <v>60</v>
      </c>
      <c r="K140" t="s">
        <v>396</v>
      </c>
      <c r="L140" t="s">
        <v>427</v>
      </c>
      <c r="M140">
        <v>2</v>
      </c>
      <c r="N140">
        <v>2</v>
      </c>
      <c r="O140">
        <v>0</v>
      </c>
      <c r="P140">
        <v>3</v>
      </c>
      <c r="Q140" t="s">
        <v>421</v>
      </c>
      <c r="R140">
        <v>4</v>
      </c>
      <c r="S140">
        <v>4</v>
      </c>
      <c r="T140">
        <v>0</v>
      </c>
      <c r="U140">
        <v>6</v>
      </c>
      <c r="V140" t="s">
        <v>422</v>
      </c>
      <c r="W140" t="s">
        <v>413</v>
      </c>
      <c r="X140" t="s">
        <v>727</v>
      </c>
      <c r="Y140" t="s">
        <v>473</v>
      </c>
      <c r="Z140">
        <v>0.05</v>
      </c>
      <c r="AA140" t="s">
        <v>728</v>
      </c>
      <c r="AB140">
        <v>42.32</v>
      </c>
      <c r="AC140" t="s">
        <v>579</v>
      </c>
      <c r="AD140" t="s">
        <v>272</v>
      </c>
      <c r="AE140" t="s">
        <v>407</v>
      </c>
      <c r="AF140">
        <v>0</v>
      </c>
      <c r="AG140" t="s">
        <v>397</v>
      </c>
      <c r="AH140" t="s">
        <v>272</v>
      </c>
      <c r="AI140" t="s">
        <v>397</v>
      </c>
      <c r="AJ140">
        <v>0</v>
      </c>
      <c r="AK140" t="s">
        <v>408</v>
      </c>
      <c r="AL140">
        <v>6</v>
      </c>
      <c r="AM140" t="s">
        <v>413</v>
      </c>
      <c r="AN140" s="109">
        <v>0.48</v>
      </c>
      <c r="AO140" s="2" t="s">
        <v>400</v>
      </c>
      <c r="AP140" s="1" t="e" cm="1">
        <f t="array" ref="AP140">_xlfn._xlws.FILTER(#REF!,(#REF!=_4__Manutenção__4[[#This Row],[ID Propriedade]])*(#REF!=_4__Manutenção__4[[#This Row],[Intervenção]])*(#REF!=_4__Manutenção__4[[#This Row],[Nº da Intervenção]]))</f>
        <v>#REF!</v>
      </c>
      <c r="AQ14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1" spans="1:43" x14ac:dyDescent="0.35">
      <c r="A141" t="s">
        <v>180</v>
      </c>
      <c r="B141" t="s">
        <v>29</v>
      </c>
      <c r="C141">
        <v>1</v>
      </c>
      <c r="D141">
        <v>2</v>
      </c>
      <c r="E141">
        <v>7</v>
      </c>
      <c r="F141">
        <v>5</v>
      </c>
      <c r="G141">
        <v>10.519999999999998</v>
      </c>
      <c r="H141" t="s">
        <v>401</v>
      </c>
      <c r="I141" t="s">
        <v>426</v>
      </c>
      <c r="J141">
        <v>40</v>
      </c>
      <c r="K141" t="s">
        <v>396</v>
      </c>
      <c r="L141" t="s">
        <v>272</v>
      </c>
      <c r="M141">
        <v>3</v>
      </c>
      <c r="N141">
        <v>3</v>
      </c>
      <c r="O141">
        <v>1</v>
      </c>
      <c r="P141">
        <v>3</v>
      </c>
      <c r="Q141" t="s">
        <v>397</v>
      </c>
      <c r="R141">
        <v>6</v>
      </c>
      <c r="S141">
        <v>6</v>
      </c>
      <c r="T141">
        <v>2</v>
      </c>
      <c r="U141">
        <v>6</v>
      </c>
      <c r="V141" t="s">
        <v>398</v>
      </c>
      <c r="W141" t="s">
        <v>457</v>
      </c>
      <c r="X141" t="s">
        <v>729</v>
      </c>
      <c r="Y141" t="s">
        <v>440</v>
      </c>
      <c r="Z141">
        <v>6.25E-2</v>
      </c>
      <c r="AA141" t="s">
        <v>730</v>
      </c>
      <c r="AB141">
        <v>36.31</v>
      </c>
      <c r="AC141" t="s">
        <v>573</v>
      </c>
      <c r="AD141" t="s">
        <v>272</v>
      </c>
      <c r="AE141" t="s">
        <v>272</v>
      </c>
      <c r="AF141">
        <v>0</v>
      </c>
      <c r="AG141" t="s">
        <v>397</v>
      </c>
      <c r="AH141" t="s">
        <v>272</v>
      </c>
      <c r="AI141" t="s">
        <v>272</v>
      </c>
      <c r="AJ141">
        <v>0</v>
      </c>
      <c r="AK141" t="s">
        <v>408</v>
      </c>
      <c r="AL141">
        <v>3</v>
      </c>
      <c r="AM141" t="s">
        <v>399</v>
      </c>
      <c r="AN141" s="109">
        <v>0.50666666666666671</v>
      </c>
      <c r="AO141" s="2" t="s">
        <v>449</v>
      </c>
      <c r="AP141" s="1" t="e" cm="1">
        <f t="array" ref="AP141">_xlfn._xlws.FILTER(#REF!,(#REF!=_4__Manutenção__4[[#This Row],[ID Propriedade]])*(#REF!=_4__Manutenção__4[[#This Row],[Intervenção]])*(#REF!=_4__Manutenção__4[[#This Row],[Nº da Intervenção]]))</f>
        <v>#REF!</v>
      </c>
      <c r="AQ14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2" spans="1:43" x14ac:dyDescent="0.35">
      <c r="A142" t="s">
        <v>180</v>
      </c>
      <c r="B142" t="s">
        <v>29</v>
      </c>
      <c r="C142">
        <v>2</v>
      </c>
      <c r="D142">
        <v>4</v>
      </c>
      <c r="E142">
        <v>49</v>
      </c>
      <c r="F142">
        <v>13</v>
      </c>
      <c r="G142">
        <v>87.94</v>
      </c>
      <c r="H142" t="s">
        <v>450</v>
      </c>
      <c r="I142" t="s">
        <v>426</v>
      </c>
      <c r="J142">
        <v>60</v>
      </c>
      <c r="K142" t="s">
        <v>396</v>
      </c>
      <c r="L142" t="s">
        <v>731</v>
      </c>
      <c r="M142">
        <v>2</v>
      </c>
      <c r="N142">
        <v>3</v>
      </c>
      <c r="O142">
        <v>0</v>
      </c>
      <c r="P142">
        <v>3</v>
      </c>
      <c r="Q142" t="s">
        <v>421</v>
      </c>
      <c r="R142">
        <v>4</v>
      </c>
      <c r="S142">
        <v>6</v>
      </c>
      <c r="T142">
        <v>0</v>
      </c>
      <c r="U142">
        <v>6</v>
      </c>
      <c r="V142" t="s">
        <v>422</v>
      </c>
      <c r="W142" t="s">
        <v>442</v>
      </c>
      <c r="X142" t="s">
        <v>615</v>
      </c>
      <c r="Y142" t="s">
        <v>732</v>
      </c>
      <c r="Z142">
        <v>0.16250000000000001</v>
      </c>
      <c r="AA142" t="s">
        <v>733</v>
      </c>
      <c r="AB142">
        <v>59.84</v>
      </c>
      <c r="AC142" t="s">
        <v>579</v>
      </c>
      <c r="AD142" t="s">
        <v>272</v>
      </c>
      <c r="AE142" t="s">
        <v>421</v>
      </c>
      <c r="AF142">
        <v>0</v>
      </c>
      <c r="AG142" t="s">
        <v>397</v>
      </c>
      <c r="AH142" t="s">
        <v>272</v>
      </c>
      <c r="AI142" t="s">
        <v>398</v>
      </c>
      <c r="AJ142">
        <v>0</v>
      </c>
      <c r="AK142" t="s">
        <v>408</v>
      </c>
      <c r="AL142">
        <v>6</v>
      </c>
      <c r="AM142" t="s">
        <v>454</v>
      </c>
      <c r="AN142" s="109">
        <v>0.54666666666666663</v>
      </c>
      <c r="AO142" s="2" t="s">
        <v>449</v>
      </c>
      <c r="AP142" s="1" t="e" cm="1">
        <f t="array" ref="AP142">_xlfn._xlws.FILTER(#REF!,(#REF!=_4__Manutenção__4[[#This Row],[ID Propriedade]])*(#REF!=_4__Manutenção__4[[#This Row],[Intervenção]])*(#REF!=_4__Manutenção__4[[#This Row],[Nº da Intervenção]]))</f>
        <v>#REF!</v>
      </c>
      <c r="AQ14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3" spans="1:43" x14ac:dyDescent="0.35">
      <c r="A143" t="s">
        <v>185</v>
      </c>
      <c r="B143" t="s">
        <v>29</v>
      </c>
      <c r="C143">
        <v>2</v>
      </c>
      <c r="D143">
        <v>2</v>
      </c>
      <c r="E143">
        <v>47</v>
      </c>
      <c r="F143">
        <v>4</v>
      </c>
      <c r="G143">
        <v>53.3</v>
      </c>
      <c r="H143" t="s">
        <v>401</v>
      </c>
      <c r="I143" t="s">
        <v>426</v>
      </c>
      <c r="J143">
        <v>2.63</v>
      </c>
      <c r="K143" t="s">
        <v>396</v>
      </c>
      <c r="L143" t="s">
        <v>272</v>
      </c>
      <c r="M143">
        <v>3</v>
      </c>
      <c r="N143">
        <v>3</v>
      </c>
      <c r="O143">
        <v>2</v>
      </c>
      <c r="P143">
        <v>3</v>
      </c>
      <c r="Q143" t="s">
        <v>397</v>
      </c>
      <c r="R143">
        <v>6</v>
      </c>
      <c r="S143">
        <v>6</v>
      </c>
      <c r="T143">
        <v>4</v>
      </c>
      <c r="U143">
        <v>6</v>
      </c>
      <c r="V143" t="s">
        <v>398</v>
      </c>
      <c r="W143" t="s">
        <v>443</v>
      </c>
      <c r="X143" t="s">
        <v>272</v>
      </c>
      <c r="Y143" t="s">
        <v>734</v>
      </c>
      <c r="Z143">
        <v>0.05</v>
      </c>
      <c r="AA143" t="s">
        <v>735</v>
      </c>
      <c r="AB143">
        <v>17.04</v>
      </c>
      <c r="AC143" t="s">
        <v>572</v>
      </c>
      <c r="AD143" t="s">
        <v>272</v>
      </c>
      <c r="AE143" t="s">
        <v>397</v>
      </c>
      <c r="AF143">
        <v>0</v>
      </c>
      <c r="AG143" t="s">
        <v>397</v>
      </c>
      <c r="AH143" t="s">
        <v>272</v>
      </c>
      <c r="AI143" t="s">
        <v>408</v>
      </c>
      <c r="AJ143">
        <v>0</v>
      </c>
      <c r="AK143" t="s">
        <v>408</v>
      </c>
      <c r="AL143">
        <v>0</v>
      </c>
      <c r="AM143" t="s">
        <v>413</v>
      </c>
      <c r="AN143" s="109">
        <v>0.61333333333333329</v>
      </c>
      <c r="AO143" s="2" t="s">
        <v>449</v>
      </c>
      <c r="AP143" s="1" t="e" cm="1">
        <f t="array" ref="AP143">_xlfn._xlws.FILTER(#REF!,(#REF!=_4__Manutenção__4[[#This Row],[ID Propriedade]])*(#REF!=_4__Manutenção__4[[#This Row],[Intervenção]])*(#REF!=_4__Manutenção__4[[#This Row],[Nº da Intervenção]]))</f>
        <v>#REF!</v>
      </c>
      <c r="AQ14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4" spans="1:43" x14ac:dyDescent="0.35">
      <c r="A144" t="s">
        <v>187</v>
      </c>
      <c r="B144" t="s">
        <v>29</v>
      </c>
      <c r="C144">
        <v>1</v>
      </c>
      <c r="D144">
        <v>2</v>
      </c>
      <c r="E144">
        <v>7</v>
      </c>
      <c r="F144">
        <v>4</v>
      </c>
      <c r="G144">
        <v>14.700000000000001</v>
      </c>
      <c r="H144" t="s">
        <v>394</v>
      </c>
      <c r="I144" t="s">
        <v>416</v>
      </c>
      <c r="J144">
        <v>60</v>
      </c>
      <c r="K144" t="s">
        <v>396</v>
      </c>
      <c r="L144" t="s">
        <v>272</v>
      </c>
      <c r="M144">
        <v>0</v>
      </c>
      <c r="N144">
        <v>1</v>
      </c>
      <c r="O144">
        <v>0</v>
      </c>
      <c r="P144">
        <v>3</v>
      </c>
      <c r="Q144" t="s">
        <v>397</v>
      </c>
      <c r="R144">
        <v>0</v>
      </c>
      <c r="S144">
        <v>2</v>
      </c>
      <c r="T144">
        <v>0</v>
      </c>
      <c r="U144">
        <v>6</v>
      </c>
      <c r="V144" t="s">
        <v>398</v>
      </c>
      <c r="W144" t="s">
        <v>417</v>
      </c>
      <c r="X144" t="s">
        <v>272</v>
      </c>
      <c r="Y144" t="s">
        <v>440</v>
      </c>
      <c r="Z144">
        <v>0.05</v>
      </c>
      <c r="AA144" t="s">
        <v>541</v>
      </c>
      <c r="AC144" t="s">
        <v>292</v>
      </c>
      <c r="AD144" t="s">
        <v>272</v>
      </c>
      <c r="AE144" t="s">
        <v>272</v>
      </c>
      <c r="AF144">
        <v>0</v>
      </c>
      <c r="AG144" t="s">
        <v>397</v>
      </c>
      <c r="AH144" t="s">
        <v>272</v>
      </c>
      <c r="AI144" t="s">
        <v>272</v>
      </c>
      <c r="AJ144">
        <v>0</v>
      </c>
      <c r="AK144" t="s">
        <v>408</v>
      </c>
      <c r="AM144" t="s">
        <v>408</v>
      </c>
      <c r="AN144" s="109">
        <v>0.30666666666666664</v>
      </c>
      <c r="AO144" s="2" t="s">
        <v>400</v>
      </c>
      <c r="AP144" s="1" t="e" cm="1">
        <f t="array" ref="AP144">_xlfn._xlws.FILTER(#REF!,(#REF!=_4__Manutenção__4[[#This Row],[ID Propriedade]])*(#REF!=_4__Manutenção__4[[#This Row],[Intervenção]])*(#REF!=_4__Manutenção__4[[#This Row],[Nº da Intervenção]]))</f>
        <v>#REF!</v>
      </c>
      <c r="AQ14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5" spans="1:43" x14ac:dyDescent="0.35">
      <c r="A145" t="s">
        <v>187</v>
      </c>
      <c r="B145" t="s">
        <v>31</v>
      </c>
      <c r="C145">
        <v>1</v>
      </c>
      <c r="D145">
        <v>7</v>
      </c>
      <c r="E145">
        <v>131</v>
      </c>
      <c r="F145">
        <v>11</v>
      </c>
      <c r="G145">
        <v>630.79999999999984</v>
      </c>
      <c r="H145" t="s">
        <v>401</v>
      </c>
      <c r="I145" t="s">
        <v>426</v>
      </c>
      <c r="J145">
        <v>20</v>
      </c>
      <c r="K145" t="s">
        <v>396</v>
      </c>
      <c r="L145" t="s">
        <v>542</v>
      </c>
      <c r="M145">
        <v>3</v>
      </c>
      <c r="N145">
        <v>3</v>
      </c>
      <c r="O145">
        <v>2</v>
      </c>
      <c r="P145">
        <v>3</v>
      </c>
      <c r="Q145" t="s">
        <v>421</v>
      </c>
      <c r="R145">
        <v>6</v>
      </c>
      <c r="S145">
        <v>6</v>
      </c>
      <c r="T145">
        <v>4</v>
      </c>
      <c r="U145">
        <v>6</v>
      </c>
      <c r="V145" t="s">
        <v>422</v>
      </c>
      <c r="W145" t="s">
        <v>457</v>
      </c>
      <c r="X145" t="s">
        <v>543</v>
      </c>
      <c r="Y145" t="s">
        <v>544</v>
      </c>
      <c r="Z145">
        <v>0.13750000000000001</v>
      </c>
      <c r="AA145" t="s">
        <v>545</v>
      </c>
      <c r="AC145" t="s">
        <v>292</v>
      </c>
      <c r="AD145" t="s">
        <v>421</v>
      </c>
      <c r="AE145" t="s">
        <v>397</v>
      </c>
      <c r="AF145">
        <v>0</v>
      </c>
      <c r="AG145" t="s">
        <v>397</v>
      </c>
      <c r="AH145" t="s">
        <v>398</v>
      </c>
      <c r="AI145" t="s">
        <v>408</v>
      </c>
      <c r="AJ145">
        <v>0</v>
      </c>
      <c r="AK145" t="s">
        <v>408</v>
      </c>
      <c r="AM145" t="s">
        <v>438</v>
      </c>
      <c r="AN145" s="109">
        <v>0.66666666666666663</v>
      </c>
      <c r="AO145" s="2" t="s">
        <v>449</v>
      </c>
      <c r="AP145" s="1" t="e" cm="1">
        <f t="array" ref="AP145">_xlfn._xlws.FILTER(#REF!,(#REF!=_4__Manutenção__4[[#This Row],[ID Propriedade]])*(#REF!=_4__Manutenção__4[[#This Row],[Intervenção]])*(#REF!=_4__Manutenção__4[[#This Row],[Nº da Intervenção]]))</f>
        <v>#REF!</v>
      </c>
      <c r="AQ14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6" spans="1:43" x14ac:dyDescent="0.35">
      <c r="A146" t="s">
        <v>189</v>
      </c>
      <c r="B146" t="s">
        <v>29</v>
      </c>
      <c r="C146">
        <v>1</v>
      </c>
      <c r="D146">
        <v>3</v>
      </c>
      <c r="E146">
        <v>11</v>
      </c>
      <c r="F146">
        <v>3</v>
      </c>
      <c r="G146">
        <v>17.2</v>
      </c>
      <c r="H146" t="s">
        <v>394</v>
      </c>
      <c r="I146" t="s">
        <v>416</v>
      </c>
      <c r="J146">
        <v>60</v>
      </c>
      <c r="K146" t="s">
        <v>396</v>
      </c>
      <c r="L146" t="s">
        <v>272</v>
      </c>
      <c r="M146">
        <v>0</v>
      </c>
      <c r="N146">
        <v>1</v>
      </c>
      <c r="O146">
        <v>0</v>
      </c>
      <c r="P146">
        <v>3</v>
      </c>
      <c r="Q146" t="s">
        <v>397</v>
      </c>
      <c r="R146">
        <v>0</v>
      </c>
      <c r="S146">
        <v>2</v>
      </c>
      <c r="T146">
        <v>0</v>
      </c>
      <c r="U146">
        <v>6</v>
      </c>
      <c r="V146" t="s">
        <v>398</v>
      </c>
      <c r="W146" t="s">
        <v>417</v>
      </c>
      <c r="X146" t="s">
        <v>272</v>
      </c>
      <c r="Y146" t="s">
        <v>674</v>
      </c>
      <c r="Z146">
        <v>3.7499999999999999E-2</v>
      </c>
      <c r="AA146" t="s">
        <v>736</v>
      </c>
      <c r="AB146">
        <v>12.02</v>
      </c>
      <c r="AC146" t="s">
        <v>572</v>
      </c>
      <c r="AD146" t="s">
        <v>272</v>
      </c>
      <c r="AE146" t="s">
        <v>407</v>
      </c>
      <c r="AF146">
        <v>0</v>
      </c>
      <c r="AG146" t="s">
        <v>397</v>
      </c>
      <c r="AH146" t="s">
        <v>272</v>
      </c>
      <c r="AI146" t="s">
        <v>397</v>
      </c>
      <c r="AJ146">
        <v>0</v>
      </c>
      <c r="AK146" t="s">
        <v>408</v>
      </c>
      <c r="AL146">
        <v>0</v>
      </c>
      <c r="AM146" t="s">
        <v>399</v>
      </c>
      <c r="AN146" s="109">
        <v>0.34666666666666668</v>
      </c>
      <c r="AO146" s="2" t="s">
        <v>400</v>
      </c>
      <c r="AP146" s="1" t="e" cm="1">
        <f t="array" ref="AP146">_xlfn._xlws.FILTER(#REF!,(#REF!=_4__Manutenção__4[[#This Row],[ID Propriedade]])*(#REF!=_4__Manutenção__4[[#This Row],[Intervenção]])*(#REF!=_4__Manutenção__4[[#This Row],[Nº da Intervenção]]))</f>
        <v>#REF!</v>
      </c>
      <c r="AQ14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7" spans="1:43" x14ac:dyDescent="0.35">
      <c r="A147" t="s">
        <v>189</v>
      </c>
      <c r="B147" t="s">
        <v>29</v>
      </c>
      <c r="C147">
        <v>2</v>
      </c>
      <c r="D147">
        <v>4</v>
      </c>
      <c r="E147">
        <v>30</v>
      </c>
      <c r="F147">
        <v>7</v>
      </c>
      <c r="G147">
        <v>73.899999999999991</v>
      </c>
      <c r="H147" t="s">
        <v>394</v>
      </c>
      <c r="I147" t="s">
        <v>402</v>
      </c>
      <c r="J147">
        <v>20</v>
      </c>
      <c r="K147" t="s">
        <v>396</v>
      </c>
      <c r="L147" t="s">
        <v>737</v>
      </c>
      <c r="M147">
        <v>0</v>
      </c>
      <c r="N147">
        <v>2</v>
      </c>
      <c r="O147">
        <v>2</v>
      </c>
      <c r="P147">
        <v>3</v>
      </c>
      <c r="Q147" t="s">
        <v>421</v>
      </c>
      <c r="R147">
        <v>0</v>
      </c>
      <c r="S147">
        <v>4</v>
      </c>
      <c r="T147">
        <v>4</v>
      </c>
      <c r="U147">
        <v>6</v>
      </c>
      <c r="V147" t="s">
        <v>422</v>
      </c>
      <c r="W147" t="s">
        <v>413</v>
      </c>
      <c r="X147" t="s">
        <v>738</v>
      </c>
      <c r="Y147" t="s">
        <v>463</v>
      </c>
      <c r="Z147">
        <v>8.7499999999999994E-2</v>
      </c>
      <c r="AA147" t="s">
        <v>739</v>
      </c>
      <c r="AB147">
        <v>19.38</v>
      </c>
      <c r="AC147" t="s">
        <v>572</v>
      </c>
      <c r="AD147" t="s">
        <v>272</v>
      </c>
      <c r="AE147" t="s">
        <v>407</v>
      </c>
      <c r="AF147">
        <v>0</v>
      </c>
      <c r="AG147" t="s">
        <v>397</v>
      </c>
      <c r="AH147" t="s">
        <v>272</v>
      </c>
      <c r="AI147" t="s">
        <v>397</v>
      </c>
      <c r="AJ147">
        <v>0</v>
      </c>
      <c r="AK147" t="s">
        <v>408</v>
      </c>
      <c r="AL147">
        <v>0</v>
      </c>
      <c r="AM147" t="s">
        <v>399</v>
      </c>
      <c r="AN147" s="109">
        <v>0.4</v>
      </c>
      <c r="AO147" s="2" t="s">
        <v>400</v>
      </c>
      <c r="AP147" s="1" t="e" cm="1">
        <f t="array" ref="AP147">_xlfn._xlws.FILTER(#REF!,(#REF!=_4__Manutenção__4[[#This Row],[ID Propriedade]])*(#REF!=_4__Manutenção__4[[#This Row],[Intervenção]])*(#REF!=_4__Manutenção__4[[#This Row],[Nº da Intervenção]]))</f>
        <v>#REF!</v>
      </c>
      <c r="AQ14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8" spans="1:43" x14ac:dyDescent="0.35">
      <c r="A148" t="s">
        <v>191</v>
      </c>
      <c r="B148" t="s">
        <v>31</v>
      </c>
      <c r="C148">
        <v>1</v>
      </c>
      <c r="D148">
        <v>3</v>
      </c>
      <c r="E148">
        <v>56</v>
      </c>
      <c r="F148">
        <v>17</v>
      </c>
      <c r="G148">
        <v>140.89000000000004</v>
      </c>
      <c r="H148" t="s">
        <v>411</v>
      </c>
      <c r="I148" t="s">
        <v>416</v>
      </c>
      <c r="J148">
        <v>30</v>
      </c>
      <c r="K148" t="s">
        <v>396</v>
      </c>
      <c r="L148" t="s">
        <v>272</v>
      </c>
      <c r="M148">
        <v>1</v>
      </c>
      <c r="N148">
        <v>1</v>
      </c>
      <c r="O148">
        <v>1</v>
      </c>
      <c r="P148">
        <v>3</v>
      </c>
      <c r="Q148" t="s">
        <v>397</v>
      </c>
      <c r="R148">
        <v>2</v>
      </c>
      <c r="S148">
        <v>2</v>
      </c>
      <c r="T148">
        <v>2</v>
      </c>
      <c r="U148">
        <v>6</v>
      </c>
      <c r="V148" t="s">
        <v>398</v>
      </c>
      <c r="W148" t="s">
        <v>413</v>
      </c>
      <c r="X148" t="s">
        <v>566</v>
      </c>
      <c r="Y148" t="s">
        <v>567</v>
      </c>
      <c r="Z148">
        <v>0.21249999999999999</v>
      </c>
      <c r="AA148" t="s">
        <v>568</v>
      </c>
      <c r="AC148" t="s">
        <v>292</v>
      </c>
      <c r="AD148" t="s">
        <v>421</v>
      </c>
      <c r="AE148" t="s">
        <v>397</v>
      </c>
      <c r="AF148">
        <v>1</v>
      </c>
      <c r="AG148" t="s">
        <v>397</v>
      </c>
      <c r="AH148" t="s">
        <v>398</v>
      </c>
      <c r="AI148" t="s">
        <v>408</v>
      </c>
      <c r="AJ148">
        <v>3</v>
      </c>
      <c r="AK148" t="s">
        <v>408</v>
      </c>
      <c r="AM148" t="s">
        <v>510</v>
      </c>
      <c r="AN148" s="109">
        <v>0.6</v>
      </c>
      <c r="AO148" s="2" t="s">
        <v>449</v>
      </c>
      <c r="AP148" s="1" t="e" cm="1">
        <f t="array" ref="AP148">_xlfn._xlws.FILTER(#REF!,(#REF!=_4__Manutenção__4[[#This Row],[ID Propriedade]])*(#REF!=_4__Manutenção__4[[#This Row],[Intervenção]])*(#REF!=_4__Manutenção__4[[#This Row],[Nº da Intervenção]]))</f>
        <v>#REF!</v>
      </c>
      <c r="AQ14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49" spans="1:43" x14ac:dyDescent="0.35">
      <c r="A149" t="s">
        <v>193</v>
      </c>
      <c r="B149" t="s">
        <v>29</v>
      </c>
      <c r="C149">
        <v>1</v>
      </c>
      <c r="D149">
        <v>2</v>
      </c>
      <c r="E149">
        <v>1</v>
      </c>
      <c r="F149">
        <v>1</v>
      </c>
      <c r="G149">
        <v>3.8</v>
      </c>
      <c r="H149" t="s">
        <v>394</v>
      </c>
      <c r="I149" t="s">
        <v>426</v>
      </c>
      <c r="J149">
        <v>45</v>
      </c>
      <c r="K149" t="s">
        <v>396</v>
      </c>
      <c r="L149" t="s">
        <v>272</v>
      </c>
      <c r="M149">
        <v>0</v>
      </c>
      <c r="N149">
        <v>3</v>
      </c>
      <c r="O149">
        <v>1</v>
      </c>
      <c r="P149">
        <v>3</v>
      </c>
      <c r="Q149" t="s">
        <v>397</v>
      </c>
      <c r="R149">
        <v>0</v>
      </c>
      <c r="S149">
        <v>6</v>
      </c>
      <c r="T149">
        <v>2</v>
      </c>
      <c r="U149">
        <v>6</v>
      </c>
      <c r="V149" t="s">
        <v>398</v>
      </c>
      <c r="W149" t="s">
        <v>442</v>
      </c>
      <c r="X149" t="s">
        <v>272</v>
      </c>
      <c r="Y149" t="s">
        <v>546</v>
      </c>
      <c r="Z149">
        <v>1.2500000000000001E-2</v>
      </c>
      <c r="AA149" t="s">
        <v>547</v>
      </c>
      <c r="AC149" t="s">
        <v>292</v>
      </c>
      <c r="AD149" t="s">
        <v>272</v>
      </c>
      <c r="AE149" t="s">
        <v>272</v>
      </c>
      <c r="AF149">
        <v>0</v>
      </c>
      <c r="AG149" t="s">
        <v>397</v>
      </c>
      <c r="AH149" t="s">
        <v>272</v>
      </c>
      <c r="AI149" t="s">
        <v>272</v>
      </c>
      <c r="AJ149">
        <v>0</v>
      </c>
      <c r="AK149" t="s">
        <v>408</v>
      </c>
      <c r="AM149" t="s">
        <v>408</v>
      </c>
      <c r="AN149" s="109">
        <v>0.38666666666666666</v>
      </c>
      <c r="AO149" s="2" t="s">
        <v>400</v>
      </c>
      <c r="AP149" s="1" t="e" cm="1">
        <f t="array" ref="AP149">_xlfn._xlws.FILTER(#REF!,(#REF!=_4__Manutenção__4[[#This Row],[ID Propriedade]])*(#REF!=_4__Manutenção__4[[#This Row],[Intervenção]])*(#REF!=_4__Manutenção__4[[#This Row],[Nº da Intervenção]]))</f>
        <v>#REF!</v>
      </c>
      <c r="AQ14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0" spans="1:43" x14ac:dyDescent="0.35">
      <c r="A150" t="s">
        <v>196</v>
      </c>
      <c r="B150" t="s">
        <v>29</v>
      </c>
      <c r="C150">
        <v>1</v>
      </c>
      <c r="D150">
        <v>3</v>
      </c>
      <c r="E150">
        <v>13</v>
      </c>
      <c r="F150">
        <v>3</v>
      </c>
      <c r="G150">
        <v>23.740000000000002</v>
      </c>
      <c r="H150" t="s">
        <v>411</v>
      </c>
      <c r="I150" t="s">
        <v>395</v>
      </c>
      <c r="J150">
        <v>40</v>
      </c>
      <c r="K150" t="s">
        <v>396</v>
      </c>
      <c r="L150" t="s">
        <v>272</v>
      </c>
      <c r="M150">
        <v>1</v>
      </c>
      <c r="N150">
        <v>0</v>
      </c>
      <c r="O150">
        <v>1</v>
      </c>
      <c r="P150">
        <v>3</v>
      </c>
      <c r="Q150" t="s">
        <v>397</v>
      </c>
      <c r="R150">
        <v>2</v>
      </c>
      <c r="S150">
        <v>0</v>
      </c>
      <c r="T150">
        <v>2</v>
      </c>
      <c r="U150">
        <v>6</v>
      </c>
      <c r="V150" t="s">
        <v>398</v>
      </c>
      <c r="W150" t="s">
        <v>414</v>
      </c>
      <c r="X150" t="s">
        <v>272</v>
      </c>
      <c r="Y150" t="s">
        <v>405</v>
      </c>
      <c r="Z150">
        <v>3.7499999999999999E-2</v>
      </c>
      <c r="AA150" t="s">
        <v>548</v>
      </c>
      <c r="AC150" t="s">
        <v>292</v>
      </c>
      <c r="AD150" t="s">
        <v>272</v>
      </c>
      <c r="AE150" t="s">
        <v>407</v>
      </c>
      <c r="AF150">
        <v>0</v>
      </c>
      <c r="AG150" t="s">
        <v>397</v>
      </c>
      <c r="AH150" t="s">
        <v>272</v>
      </c>
      <c r="AI150" t="s">
        <v>397</v>
      </c>
      <c r="AJ150">
        <v>0</v>
      </c>
      <c r="AK150" t="s">
        <v>408</v>
      </c>
      <c r="AM150" t="s">
        <v>399</v>
      </c>
      <c r="AN150" s="109">
        <v>0.37333333333333335</v>
      </c>
      <c r="AO150" s="2" t="s">
        <v>400</v>
      </c>
      <c r="AP150" s="1" t="e" cm="1">
        <f t="array" ref="AP150">_xlfn._xlws.FILTER(#REF!,(#REF!=_4__Manutenção__4[[#This Row],[ID Propriedade]])*(#REF!=_4__Manutenção__4[[#This Row],[Intervenção]])*(#REF!=_4__Manutenção__4[[#This Row],[Nº da Intervenção]]))</f>
        <v>#REF!</v>
      </c>
      <c r="AQ15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1" spans="1:43" x14ac:dyDescent="0.35">
      <c r="A151" t="s">
        <v>198</v>
      </c>
      <c r="B151" t="s">
        <v>29</v>
      </c>
      <c r="C151">
        <v>3</v>
      </c>
      <c r="D151">
        <v>4</v>
      </c>
      <c r="E151">
        <v>13</v>
      </c>
      <c r="F151">
        <v>3</v>
      </c>
      <c r="G151">
        <v>33.6</v>
      </c>
      <c r="H151" t="s">
        <v>411</v>
      </c>
      <c r="I151" t="s">
        <v>402</v>
      </c>
      <c r="J151">
        <v>60</v>
      </c>
      <c r="K151" t="s">
        <v>396</v>
      </c>
      <c r="L151" t="s">
        <v>272</v>
      </c>
      <c r="M151">
        <v>1</v>
      </c>
      <c r="N151">
        <v>2</v>
      </c>
      <c r="O151">
        <v>0</v>
      </c>
      <c r="P151">
        <v>3</v>
      </c>
      <c r="Q151" t="s">
        <v>397</v>
      </c>
      <c r="R151">
        <v>2</v>
      </c>
      <c r="S151">
        <v>4</v>
      </c>
      <c r="T151">
        <v>0</v>
      </c>
      <c r="U151">
        <v>6</v>
      </c>
      <c r="V151" t="s">
        <v>398</v>
      </c>
      <c r="W151" t="s">
        <v>413</v>
      </c>
      <c r="X151" t="s">
        <v>549</v>
      </c>
      <c r="Y151" t="s">
        <v>550</v>
      </c>
      <c r="Z151">
        <v>3.7499999999999999E-2</v>
      </c>
      <c r="AA151" t="s">
        <v>551</v>
      </c>
      <c r="AC151" t="s">
        <v>292</v>
      </c>
      <c r="AD151" t="s">
        <v>272</v>
      </c>
      <c r="AE151" t="s">
        <v>272</v>
      </c>
      <c r="AF151">
        <v>0</v>
      </c>
      <c r="AG151" t="s">
        <v>397</v>
      </c>
      <c r="AH151" t="s">
        <v>272</v>
      </c>
      <c r="AI151" t="s">
        <v>272</v>
      </c>
      <c r="AJ151">
        <v>0</v>
      </c>
      <c r="AK151" t="s">
        <v>408</v>
      </c>
      <c r="AM151" t="s">
        <v>408</v>
      </c>
      <c r="AN151" s="109">
        <v>0.36</v>
      </c>
      <c r="AO151" s="2" t="s">
        <v>400</v>
      </c>
      <c r="AP151" s="1" t="e" cm="1">
        <f t="array" ref="AP151">_xlfn._xlws.FILTER(#REF!,(#REF!=_4__Manutenção__4[[#This Row],[ID Propriedade]])*(#REF!=_4__Manutenção__4[[#This Row],[Intervenção]])*(#REF!=_4__Manutenção__4[[#This Row],[Nº da Intervenção]]))</f>
        <v>#REF!</v>
      </c>
      <c r="AQ151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2" spans="1:43" x14ac:dyDescent="0.35">
      <c r="A152" t="s">
        <v>198</v>
      </c>
      <c r="B152" t="s">
        <v>29</v>
      </c>
      <c r="C152">
        <v>2</v>
      </c>
      <c r="D152">
        <v>3</v>
      </c>
      <c r="E152">
        <v>7</v>
      </c>
      <c r="F152">
        <v>3</v>
      </c>
      <c r="G152">
        <v>18.5</v>
      </c>
      <c r="H152" t="s">
        <v>394</v>
      </c>
      <c r="I152" t="s">
        <v>395</v>
      </c>
      <c r="J152">
        <v>60</v>
      </c>
      <c r="K152" t="s">
        <v>396</v>
      </c>
      <c r="L152" t="s">
        <v>272</v>
      </c>
      <c r="M152">
        <v>0</v>
      </c>
      <c r="N152">
        <v>0</v>
      </c>
      <c r="O152">
        <v>0</v>
      </c>
      <c r="P152">
        <v>3</v>
      </c>
      <c r="Q152" t="s">
        <v>397</v>
      </c>
      <c r="R152">
        <v>0</v>
      </c>
      <c r="S152">
        <v>0</v>
      </c>
      <c r="T152">
        <v>0</v>
      </c>
      <c r="U152">
        <v>6</v>
      </c>
      <c r="V152" t="s">
        <v>398</v>
      </c>
      <c r="W152" t="s">
        <v>399</v>
      </c>
      <c r="X152" t="s">
        <v>552</v>
      </c>
      <c r="Y152" t="s">
        <v>514</v>
      </c>
      <c r="Z152">
        <v>3.7499999999999999E-2</v>
      </c>
      <c r="AA152" t="s">
        <v>553</v>
      </c>
      <c r="AC152" t="s">
        <v>292</v>
      </c>
      <c r="AD152" t="s">
        <v>272</v>
      </c>
      <c r="AE152" t="s">
        <v>272</v>
      </c>
      <c r="AF152">
        <v>0</v>
      </c>
      <c r="AG152" t="s">
        <v>397</v>
      </c>
      <c r="AH152" t="s">
        <v>272</v>
      </c>
      <c r="AI152" t="s">
        <v>272</v>
      </c>
      <c r="AJ152">
        <v>0</v>
      </c>
      <c r="AK152" t="s">
        <v>408</v>
      </c>
      <c r="AM152" t="s">
        <v>408</v>
      </c>
      <c r="AN152" s="109">
        <v>0.28000000000000003</v>
      </c>
      <c r="AO152" s="2" t="s">
        <v>400</v>
      </c>
      <c r="AP152" s="1" t="e" cm="1">
        <f t="array" ref="AP152">_xlfn._xlws.FILTER(#REF!,(#REF!=_4__Manutenção__4[[#This Row],[ID Propriedade]])*(#REF!=_4__Manutenção__4[[#This Row],[Intervenção]])*(#REF!=_4__Manutenção__4[[#This Row],[Nº da Intervenção]]))</f>
        <v>#REF!</v>
      </c>
      <c r="AQ152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3" spans="1:43" x14ac:dyDescent="0.35">
      <c r="A153" t="s">
        <v>198</v>
      </c>
      <c r="B153" t="s">
        <v>29</v>
      </c>
      <c r="C153">
        <v>1</v>
      </c>
      <c r="D153">
        <v>4</v>
      </c>
      <c r="E153">
        <v>0</v>
      </c>
      <c r="F153">
        <v>0</v>
      </c>
      <c r="G153">
        <v>0</v>
      </c>
      <c r="H153" t="s">
        <v>401</v>
      </c>
      <c r="I153" t="s">
        <v>395</v>
      </c>
      <c r="J153">
        <v>60</v>
      </c>
      <c r="K153" t="s">
        <v>396</v>
      </c>
      <c r="L153" t="s">
        <v>272</v>
      </c>
      <c r="M153">
        <v>3</v>
      </c>
      <c r="N153">
        <v>0</v>
      </c>
      <c r="O153">
        <v>0</v>
      </c>
      <c r="P153">
        <v>3</v>
      </c>
      <c r="Q153" t="s">
        <v>397</v>
      </c>
      <c r="R153">
        <v>6</v>
      </c>
      <c r="S153">
        <v>0</v>
      </c>
      <c r="T153">
        <v>0</v>
      </c>
      <c r="U153">
        <v>6</v>
      </c>
      <c r="V153" t="s">
        <v>398</v>
      </c>
      <c r="W153" t="s">
        <v>413</v>
      </c>
      <c r="X153" t="s">
        <v>272</v>
      </c>
      <c r="Y153" t="s">
        <v>272</v>
      </c>
      <c r="Z153">
        <v>0</v>
      </c>
      <c r="AA153" t="s">
        <v>272</v>
      </c>
      <c r="AC153" t="s">
        <v>292</v>
      </c>
      <c r="AD153" t="s">
        <v>272</v>
      </c>
      <c r="AE153" t="s">
        <v>272</v>
      </c>
      <c r="AF153">
        <v>0</v>
      </c>
      <c r="AG153" t="s">
        <v>272</v>
      </c>
      <c r="AH153" t="s">
        <v>272</v>
      </c>
      <c r="AI153" t="s">
        <v>272</v>
      </c>
      <c r="AJ153">
        <v>0</v>
      </c>
      <c r="AK153" t="s">
        <v>272</v>
      </c>
      <c r="AM153" t="s">
        <v>272</v>
      </c>
      <c r="AN153" s="109">
        <v>0.24</v>
      </c>
      <c r="AO153" s="2" t="s">
        <v>400</v>
      </c>
      <c r="AP153" s="1" t="e" cm="1">
        <f t="array" ref="AP153">_xlfn._xlws.FILTER(#REF!,(#REF!=_4__Manutenção__4[[#This Row],[ID Propriedade]])*(#REF!=_4__Manutenção__4[[#This Row],[Intervenção]])*(#REF!=_4__Manutenção__4[[#This Row],[Nº da Intervenção]]))</f>
        <v>#REF!</v>
      </c>
      <c r="AQ153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4" spans="1:43" x14ac:dyDescent="0.35">
      <c r="A154" t="s">
        <v>200</v>
      </c>
      <c r="B154" t="s">
        <v>29</v>
      </c>
      <c r="C154">
        <v>1</v>
      </c>
      <c r="D154">
        <v>3</v>
      </c>
      <c r="E154">
        <v>7</v>
      </c>
      <c r="F154">
        <v>2</v>
      </c>
      <c r="G154">
        <v>11.2</v>
      </c>
      <c r="H154" t="s">
        <v>401</v>
      </c>
      <c r="I154" t="s">
        <v>395</v>
      </c>
      <c r="J154">
        <v>60</v>
      </c>
      <c r="K154" t="s">
        <v>396</v>
      </c>
      <c r="L154" t="s">
        <v>272</v>
      </c>
      <c r="M154">
        <v>3</v>
      </c>
      <c r="N154">
        <v>0</v>
      </c>
      <c r="O154">
        <v>0</v>
      </c>
      <c r="P154">
        <v>3</v>
      </c>
      <c r="Q154" t="s">
        <v>397</v>
      </c>
      <c r="R154">
        <v>6</v>
      </c>
      <c r="S154">
        <v>0</v>
      </c>
      <c r="T154">
        <v>0</v>
      </c>
      <c r="U154">
        <v>6</v>
      </c>
      <c r="V154" t="s">
        <v>398</v>
      </c>
      <c r="W154" t="s">
        <v>413</v>
      </c>
      <c r="X154" t="s">
        <v>272</v>
      </c>
      <c r="Y154" t="s">
        <v>514</v>
      </c>
      <c r="Z154">
        <v>2.5000000000000001E-2</v>
      </c>
      <c r="AA154" t="s">
        <v>554</v>
      </c>
      <c r="AC154" t="s">
        <v>292</v>
      </c>
      <c r="AD154" t="s">
        <v>272</v>
      </c>
      <c r="AE154" t="s">
        <v>272</v>
      </c>
      <c r="AF154">
        <v>0</v>
      </c>
      <c r="AG154" t="s">
        <v>397</v>
      </c>
      <c r="AH154" t="s">
        <v>272</v>
      </c>
      <c r="AI154" t="s">
        <v>272</v>
      </c>
      <c r="AJ154">
        <v>0</v>
      </c>
      <c r="AK154" t="s">
        <v>408</v>
      </c>
      <c r="AM154" t="s">
        <v>408</v>
      </c>
      <c r="AN154" s="109">
        <v>0.36</v>
      </c>
      <c r="AO154" s="2" t="s">
        <v>400</v>
      </c>
      <c r="AP154" s="1" t="e" cm="1">
        <f t="array" ref="AP154">_xlfn._xlws.FILTER(#REF!,(#REF!=_4__Manutenção__4[[#This Row],[ID Propriedade]])*(#REF!=_4__Manutenção__4[[#This Row],[Intervenção]])*(#REF!=_4__Manutenção__4[[#This Row],[Nº da Intervenção]]))</f>
        <v>#REF!</v>
      </c>
      <c r="AQ154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5" spans="1:43" x14ac:dyDescent="0.35">
      <c r="A155" t="s">
        <v>200</v>
      </c>
      <c r="B155" t="s">
        <v>31</v>
      </c>
      <c r="C155">
        <v>1</v>
      </c>
      <c r="D155">
        <v>2</v>
      </c>
      <c r="E155">
        <v>0</v>
      </c>
      <c r="F155">
        <v>0</v>
      </c>
      <c r="G155">
        <v>0</v>
      </c>
      <c r="H155" t="s">
        <v>401</v>
      </c>
      <c r="I155" t="s">
        <v>426</v>
      </c>
      <c r="J155">
        <v>40</v>
      </c>
      <c r="K155" t="s">
        <v>396</v>
      </c>
      <c r="L155" t="s">
        <v>272</v>
      </c>
      <c r="M155">
        <v>3</v>
      </c>
      <c r="N155">
        <v>3</v>
      </c>
      <c r="O155">
        <v>1</v>
      </c>
      <c r="P155">
        <v>3</v>
      </c>
      <c r="Q155" t="s">
        <v>397</v>
      </c>
      <c r="R155">
        <v>6</v>
      </c>
      <c r="S155">
        <v>6</v>
      </c>
      <c r="T155">
        <v>2</v>
      </c>
      <c r="U155">
        <v>6</v>
      </c>
      <c r="V155" t="s">
        <v>398</v>
      </c>
      <c r="W155" t="s">
        <v>457</v>
      </c>
      <c r="X155" t="s">
        <v>272</v>
      </c>
      <c r="Y155" t="s">
        <v>272</v>
      </c>
      <c r="Z155">
        <v>0</v>
      </c>
      <c r="AA155" t="s">
        <v>272</v>
      </c>
      <c r="AC155" t="s">
        <v>292</v>
      </c>
      <c r="AD155" t="s">
        <v>272</v>
      </c>
      <c r="AE155" t="s">
        <v>272</v>
      </c>
      <c r="AF155">
        <v>0</v>
      </c>
      <c r="AG155" t="s">
        <v>272</v>
      </c>
      <c r="AH155" t="s">
        <v>272</v>
      </c>
      <c r="AI155" t="s">
        <v>272</v>
      </c>
      <c r="AJ155">
        <v>0</v>
      </c>
      <c r="AK155" t="s">
        <v>272</v>
      </c>
      <c r="AM155" t="s">
        <v>272</v>
      </c>
      <c r="AN155" s="109">
        <v>0.34666666666666668</v>
      </c>
      <c r="AO155" s="2" t="s">
        <v>400</v>
      </c>
      <c r="AP155" s="1" t="e" cm="1">
        <f t="array" ref="AP155">_xlfn._xlws.FILTER(#REF!,(#REF!=_4__Manutenção__4[[#This Row],[ID Propriedade]])*(#REF!=_4__Manutenção__4[[#This Row],[Intervenção]])*(#REF!=_4__Manutenção__4[[#This Row],[Nº da Intervenção]]))</f>
        <v>#REF!</v>
      </c>
      <c r="AQ155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6" spans="1:43" x14ac:dyDescent="0.35">
      <c r="A156" t="s">
        <v>200</v>
      </c>
      <c r="B156" t="s">
        <v>29</v>
      </c>
      <c r="C156">
        <v>2</v>
      </c>
      <c r="D156">
        <v>2</v>
      </c>
      <c r="E156">
        <v>0</v>
      </c>
      <c r="F156">
        <v>0</v>
      </c>
      <c r="G156">
        <v>0</v>
      </c>
      <c r="H156" t="s">
        <v>401</v>
      </c>
      <c r="I156" t="s">
        <v>426</v>
      </c>
      <c r="J156">
        <v>60</v>
      </c>
      <c r="K156" t="s">
        <v>396</v>
      </c>
      <c r="L156" t="s">
        <v>272</v>
      </c>
      <c r="M156">
        <v>3</v>
      </c>
      <c r="N156">
        <v>3</v>
      </c>
      <c r="O156">
        <v>0</v>
      </c>
      <c r="P156">
        <v>3</v>
      </c>
      <c r="Q156" t="s">
        <v>397</v>
      </c>
      <c r="R156">
        <v>6</v>
      </c>
      <c r="S156">
        <v>6</v>
      </c>
      <c r="T156">
        <v>0</v>
      </c>
      <c r="U156">
        <v>6</v>
      </c>
      <c r="V156" t="s">
        <v>398</v>
      </c>
      <c r="W156" t="s">
        <v>438</v>
      </c>
      <c r="X156" t="s">
        <v>272</v>
      </c>
      <c r="Y156" t="s">
        <v>272</v>
      </c>
      <c r="Z156">
        <v>0</v>
      </c>
      <c r="AA156" t="s">
        <v>272</v>
      </c>
      <c r="AC156" t="s">
        <v>292</v>
      </c>
      <c r="AD156" t="s">
        <v>272</v>
      </c>
      <c r="AE156" t="s">
        <v>272</v>
      </c>
      <c r="AF156">
        <v>0</v>
      </c>
      <c r="AG156" t="s">
        <v>272</v>
      </c>
      <c r="AH156" t="s">
        <v>272</v>
      </c>
      <c r="AI156" t="s">
        <v>272</v>
      </c>
      <c r="AJ156">
        <v>0</v>
      </c>
      <c r="AK156" t="s">
        <v>272</v>
      </c>
      <c r="AM156" t="s">
        <v>272</v>
      </c>
      <c r="AN156" s="109">
        <v>0.32</v>
      </c>
      <c r="AO156" s="2" t="s">
        <v>400</v>
      </c>
      <c r="AP156" s="1" t="e" cm="1">
        <f t="array" ref="AP156">_xlfn._xlws.FILTER(#REF!,(#REF!=_4__Manutenção__4[[#This Row],[ID Propriedade]])*(#REF!=_4__Manutenção__4[[#This Row],[Intervenção]])*(#REF!=_4__Manutenção__4[[#This Row],[Nº da Intervenção]]))</f>
        <v>#REF!</v>
      </c>
      <c r="AQ156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7" spans="1:43" x14ac:dyDescent="0.35">
      <c r="A157" t="s">
        <v>202</v>
      </c>
      <c r="B157" t="s">
        <v>29</v>
      </c>
      <c r="C157">
        <v>2</v>
      </c>
      <c r="D157">
        <v>4</v>
      </c>
      <c r="E157">
        <v>8</v>
      </c>
      <c r="F157">
        <v>6</v>
      </c>
      <c r="G157">
        <v>24.25</v>
      </c>
      <c r="H157" t="s">
        <v>401</v>
      </c>
      <c r="I157" t="s">
        <v>402</v>
      </c>
      <c r="J157">
        <v>0</v>
      </c>
      <c r="K157" t="s">
        <v>396</v>
      </c>
      <c r="L157" t="s">
        <v>272</v>
      </c>
      <c r="M157">
        <v>3</v>
      </c>
      <c r="N157">
        <v>2</v>
      </c>
      <c r="O157">
        <v>3</v>
      </c>
      <c r="P157">
        <v>3</v>
      </c>
      <c r="Q157" t="s">
        <v>397</v>
      </c>
      <c r="R157">
        <v>6</v>
      </c>
      <c r="S157">
        <v>4</v>
      </c>
      <c r="T157">
        <v>6</v>
      </c>
      <c r="U157">
        <v>6</v>
      </c>
      <c r="V157" t="s">
        <v>398</v>
      </c>
      <c r="W157" t="s">
        <v>443</v>
      </c>
      <c r="X157" t="s">
        <v>272</v>
      </c>
      <c r="Y157" t="s">
        <v>432</v>
      </c>
      <c r="Z157">
        <v>7.4999999999999997E-2</v>
      </c>
      <c r="AA157" t="s">
        <v>740</v>
      </c>
      <c r="AB157">
        <v>35.159999999999997</v>
      </c>
      <c r="AC157" t="s">
        <v>573</v>
      </c>
      <c r="AD157" t="s">
        <v>272</v>
      </c>
      <c r="AE157" t="s">
        <v>272</v>
      </c>
      <c r="AF157">
        <v>0</v>
      </c>
      <c r="AG157" t="s">
        <v>397</v>
      </c>
      <c r="AH157" t="s">
        <v>272</v>
      </c>
      <c r="AI157" t="s">
        <v>272</v>
      </c>
      <c r="AJ157">
        <v>0</v>
      </c>
      <c r="AK157" t="s">
        <v>408</v>
      </c>
      <c r="AL157">
        <v>3</v>
      </c>
      <c r="AM157" t="s">
        <v>399</v>
      </c>
      <c r="AN157" s="109">
        <v>0.53333333333333333</v>
      </c>
      <c r="AO157" s="2" t="s">
        <v>449</v>
      </c>
      <c r="AP157" s="1" t="e" cm="1">
        <f t="array" ref="AP157">_xlfn._xlws.FILTER(#REF!,(#REF!=_4__Manutenção__4[[#This Row],[ID Propriedade]])*(#REF!=_4__Manutenção__4[[#This Row],[Intervenção]])*(#REF!=_4__Manutenção__4[[#This Row],[Nº da Intervenção]]))</f>
        <v>#REF!</v>
      </c>
      <c r="AQ157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8" spans="1:43" x14ac:dyDescent="0.35">
      <c r="A158" t="s">
        <v>202</v>
      </c>
      <c r="B158" t="s">
        <v>31</v>
      </c>
      <c r="C158">
        <v>1</v>
      </c>
      <c r="D158">
        <v>4</v>
      </c>
      <c r="E158">
        <v>44</v>
      </c>
      <c r="F158">
        <v>14</v>
      </c>
      <c r="G158">
        <v>87.95</v>
      </c>
      <c r="H158" t="s">
        <v>401</v>
      </c>
      <c r="I158" t="s">
        <v>402</v>
      </c>
      <c r="J158">
        <v>30</v>
      </c>
      <c r="K158" t="s">
        <v>396</v>
      </c>
      <c r="L158" t="s">
        <v>420</v>
      </c>
      <c r="M158">
        <v>3</v>
      </c>
      <c r="N158">
        <v>2</v>
      </c>
      <c r="O158">
        <v>1</v>
      </c>
      <c r="P158">
        <v>3</v>
      </c>
      <c r="Q158" t="s">
        <v>421</v>
      </c>
      <c r="R158">
        <v>6</v>
      </c>
      <c r="S158">
        <v>4</v>
      </c>
      <c r="T158">
        <v>2</v>
      </c>
      <c r="U158">
        <v>6</v>
      </c>
      <c r="V158" t="s">
        <v>422</v>
      </c>
      <c r="W158" t="s">
        <v>403</v>
      </c>
      <c r="X158" t="s">
        <v>741</v>
      </c>
      <c r="Y158" t="s">
        <v>447</v>
      </c>
      <c r="Z158">
        <v>0.17499999999999999</v>
      </c>
      <c r="AA158" t="s">
        <v>742</v>
      </c>
      <c r="AB158">
        <v>21.21</v>
      </c>
      <c r="AC158" t="s">
        <v>573</v>
      </c>
      <c r="AD158" t="s">
        <v>272</v>
      </c>
      <c r="AE158" t="s">
        <v>421</v>
      </c>
      <c r="AF158">
        <v>0</v>
      </c>
      <c r="AG158" t="s">
        <v>397</v>
      </c>
      <c r="AH158" t="s">
        <v>272</v>
      </c>
      <c r="AI158" t="s">
        <v>398</v>
      </c>
      <c r="AJ158">
        <v>0</v>
      </c>
      <c r="AK158" t="s">
        <v>408</v>
      </c>
      <c r="AL158">
        <v>3</v>
      </c>
      <c r="AM158" t="s">
        <v>413</v>
      </c>
      <c r="AN158" s="109">
        <v>0.53333333333333333</v>
      </c>
      <c r="AO158" s="2" t="s">
        <v>449</v>
      </c>
      <c r="AP158" s="1" t="e" cm="1">
        <f t="array" ref="AP158">_xlfn._xlws.FILTER(#REF!,(#REF!=_4__Manutenção__4[[#This Row],[ID Propriedade]])*(#REF!=_4__Manutenção__4[[#This Row],[Intervenção]])*(#REF!=_4__Manutenção__4[[#This Row],[Nº da Intervenção]]))</f>
        <v>#REF!</v>
      </c>
      <c r="AQ158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59" spans="1:43" x14ac:dyDescent="0.35">
      <c r="A159" t="s">
        <v>202</v>
      </c>
      <c r="B159" t="s">
        <v>29</v>
      </c>
      <c r="C159">
        <v>1</v>
      </c>
      <c r="D159">
        <v>2</v>
      </c>
      <c r="E159">
        <v>19</v>
      </c>
      <c r="F159">
        <v>9</v>
      </c>
      <c r="G159">
        <v>10.94</v>
      </c>
      <c r="H159" t="s">
        <v>401</v>
      </c>
      <c r="I159" t="s">
        <v>426</v>
      </c>
      <c r="J159">
        <v>20</v>
      </c>
      <c r="K159" t="s">
        <v>396</v>
      </c>
      <c r="L159" t="s">
        <v>743</v>
      </c>
      <c r="M159">
        <v>3</v>
      </c>
      <c r="N159">
        <v>3</v>
      </c>
      <c r="O159">
        <v>2</v>
      </c>
      <c r="P159">
        <v>3</v>
      </c>
      <c r="Q159" t="s">
        <v>421</v>
      </c>
      <c r="R159">
        <v>6</v>
      </c>
      <c r="S159">
        <v>6</v>
      </c>
      <c r="T159">
        <v>4</v>
      </c>
      <c r="U159">
        <v>6</v>
      </c>
      <c r="V159" t="s">
        <v>422</v>
      </c>
      <c r="W159" t="s">
        <v>457</v>
      </c>
      <c r="X159" t="s">
        <v>272</v>
      </c>
      <c r="Y159" t="s">
        <v>428</v>
      </c>
      <c r="Z159">
        <v>0.1125</v>
      </c>
      <c r="AA159" t="s">
        <v>744</v>
      </c>
      <c r="AB159">
        <v>21.9</v>
      </c>
      <c r="AC159" t="s">
        <v>573</v>
      </c>
      <c r="AD159" t="s">
        <v>272</v>
      </c>
      <c r="AE159" t="s">
        <v>421</v>
      </c>
      <c r="AF159">
        <v>0</v>
      </c>
      <c r="AG159" t="s">
        <v>397</v>
      </c>
      <c r="AH159" t="s">
        <v>272</v>
      </c>
      <c r="AI159" t="s">
        <v>398</v>
      </c>
      <c r="AJ159">
        <v>0</v>
      </c>
      <c r="AK159" t="s">
        <v>408</v>
      </c>
      <c r="AL159">
        <v>3</v>
      </c>
      <c r="AM159" t="s">
        <v>413</v>
      </c>
      <c r="AN159" s="109">
        <v>0.58666666666666667</v>
      </c>
      <c r="AO159" s="2" t="s">
        <v>449</v>
      </c>
      <c r="AP159" s="1" t="e" cm="1">
        <f t="array" ref="AP159">_xlfn._xlws.FILTER(#REF!,(#REF!=_4__Manutenção__4[[#This Row],[ID Propriedade]])*(#REF!=_4__Manutenção__4[[#This Row],[Intervenção]])*(#REF!=_4__Manutenção__4[[#This Row],[Nº da Intervenção]]))</f>
        <v>#REF!</v>
      </c>
      <c r="AQ159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  <row r="160" spans="1:43" x14ac:dyDescent="0.35">
      <c r="A160" t="s">
        <v>202</v>
      </c>
      <c r="B160" t="s">
        <v>29</v>
      </c>
      <c r="C160">
        <v>3</v>
      </c>
      <c r="D160">
        <v>2</v>
      </c>
      <c r="E160">
        <v>4</v>
      </c>
      <c r="F160">
        <v>3</v>
      </c>
      <c r="G160">
        <v>2.0099999999999998</v>
      </c>
      <c r="H160" t="s">
        <v>401</v>
      </c>
      <c r="I160" t="s">
        <v>402</v>
      </c>
      <c r="J160">
        <v>20</v>
      </c>
      <c r="K160" t="s">
        <v>396</v>
      </c>
      <c r="L160" t="s">
        <v>272</v>
      </c>
      <c r="M160">
        <v>3</v>
      </c>
      <c r="N160">
        <v>2</v>
      </c>
      <c r="O160">
        <v>2</v>
      </c>
      <c r="P160">
        <v>3</v>
      </c>
      <c r="Q160" t="s">
        <v>397</v>
      </c>
      <c r="R160">
        <v>6</v>
      </c>
      <c r="S160">
        <v>4</v>
      </c>
      <c r="T160">
        <v>4</v>
      </c>
      <c r="U160">
        <v>6</v>
      </c>
      <c r="V160" t="s">
        <v>398</v>
      </c>
      <c r="W160" t="s">
        <v>457</v>
      </c>
      <c r="X160" t="s">
        <v>272</v>
      </c>
      <c r="Y160" t="s">
        <v>432</v>
      </c>
      <c r="Z160">
        <v>3.7499999999999999E-2</v>
      </c>
      <c r="AA160" t="s">
        <v>745</v>
      </c>
      <c r="AB160">
        <v>31.61</v>
      </c>
      <c r="AC160" t="s">
        <v>573</v>
      </c>
      <c r="AD160" t="s">
        <v>272</v>
      </c>
      <c r="AE160" t="s">
        <v>272</v>
      </c>
      <c r="AF160">
        <v>0</v>
      </c>
      <c r="AG160" t="s">
        <v>397</v>
      </c>
      <c r="AH160" t="s">
        <v>272</v>
      </c>
      <c r="AI160" t="s">
        <v>272</v>
      </c>
      <c r="AJ160">
        <v>0</v>
      </c>
      <c r="AK160" t="s">
        <v>408</v>
      </c>
      <c r="AL160">
        <v>3</v>
      </c>
      <c r="AM160" t="s">
        <v>399</v>
      </c>
      <c r="AN160" s="109">
        <v>0.50666666666666671</v>
      </c>
      <c r="AO160" s="2" t="s">
        <v>449</v>
      </c>
      <c r="AP160" s="1" t="e" cm="1">
        <f t="array" ref="AP160">_xlfn._xlws.FILTER(#REF!,(#REF!=_4__Manutenção__4[[#This Row],[ID Propriedade]])*(#REF!=_4__Manutenção__4[[#This Row],[Intervenção]])*(#REF!=_4__Manutenção__4[[#This Row],[Nº da Intervenção]]))</f>
        <v>#REF!</v>
      </c>
      <c r="AQ160">
        <f>IFERROR(IF(_4__Manutenção__4[[#This Row],[Nota Ic]]=0,_4__Manutenção__4[[#This Row],[Cerca]],IF(_4__Manutenção__4[[#This Row],[Nota Ic]]=1,_4__Manutenção__4[[#This Row],[Cerca]]*0.8,IF(_4__Manutenção__4[[#This Row],[Nota Ic]]=2, _4__Manutenção__4[[#This Row],[Cerca]]*0.33,IF(_4__Manutenção__4[[#This Row],[Nota Ic]]=3,0,"FR")))),0)</f>
        <v>0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6829A4B871B2D49B498ED2C85E8230A" ma:contentTypeVersion="12" ma:contentTypeDescription="Crie um novo documento." ma:contentTypeScope="" ma:versionID="210ce2aa5392a6448a44e0c5da7d677c">
  <xsd:schema xmlns:xsd="http://www.w3.org/2001/XMLSchema" xmlns:xs="http://www.w3.org/2001/XMLSchema" xmlns:p="http://schemas.microsoft.com/office/2006/metadata/properties" xmlns:ns2="2eeffa76-59ab-44f9-a494-5bbe92994d65" xmlns:ns3="97ccc56b-7a41-4034-a113-b1e3bd69994f" targetNamespace="http://schemas.microsoft.com/office/2006/metadata/properties" ma:root="true" ma:fieldsID="5159caefe5b6912ded45e3c4c58f3447" ns2:_="" ns3:_="">
    <xsd:import namespace="2eeffa76-59ab-44f9-a494-5bbe92994d65"/>
    <xsd:import namespace="97ccc56b-7a41-4034-a113-b1e3bd6999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effa76-59ab-44f9-a494-5bbe92994d6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df1285c-2f28-4d1b-ade4-13c728e2b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ccc56b-7a41-4034-a113-b1e3bd69994f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9eab769a-43ba-4a3b-8e64-65391be15ece}" ma:internalName="TaxCatchAll" ma:showField="CatchAllData" ma:web="97ccc56b-7a41-4034-a113-b1e3bd6999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1 d c 9 f c 0 e - 2 3 1 2 - 4 9 1 0 - 9 5 e d - d b 6 4 f 1 2 9 c a b 0 "   x m l n s = " h t t p : / / s c h e m a s . m i c r o s o f t . c o m / D a t a M a s h u p " > A A A A A H Y N A A B Q S w M E F A A C A A g A X H s b W w I f h c i l A A A A 9 g A A A B I A H A B D b 2 5 m a W c v U G F j a 2 F n Z S 5 4 b W w g o h g A K K A U A A A A A A A A A A A A A A A A A A A A A A A A A A A A h Y 9 B D o I w F E S v Q r q n p W i U k E 9 J d C u J 0 c S 4 b U q F R i i E F s v d X H g k r y B G U X c u 5 8 1 b z N y v N 0 i H u v I u s j O q 0 Q m i O E C e 1 K L J l S 4 S 1 N u T H 6 G U w Z a L M y + k N 8 r a x I P J E 1 R a 2 8 a E O O e w m + G m K 0 g Y B J Q c s 8 1 e l L L m 6 C O r / 7 K v t L F c C 4 k Y H F 5 j W I j p f I H p M s I B k A l C p v R X C M e 9 z / Y H w r q v b N 9 J 1 l p / t Q M y R S D v D + w B U E s D B B Q A A g A I A F x 7 G 1 t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B c e x t b r 3 j i B H g K A A A y O w A A E w A c A E Z v c m 1 1 b G F z L 1 N l Y 3 R p b 2 4 x L m 0 g o h g A K K A U A A A A A A A A A A A A A A A A A A A A A A A A A A A A 7 V t f b x u 5 E X 8 P k O 9 A K D U g H X R y L M u O f W 0 K r P X H E S p b P k l x H u L A o F a 0 x N x q q X K 5 q V M j D 0 U f 7 n O k f T h c g X s K + t L H 6 o t 1 y J W s 3 S W 5 l n S y k x z q B w s m Z z n D 5 c x v f j O U A + I K y n z U j T 5 3 f v / o U T D C n A x Q D / e J h 3 f Q c + Q R 8 f g R g p 8 G 8 w W B g f q 1 S 7 z S K 8 Z / 6 D P 2 Q 7 5 B P V K q y j l f B P l c 9 b u L l w H h w U U D 9 z l 1 K U M d 5 o 7 w x c k 5 O q 5 3 e 0 4 b N U 9 7 9 e O O U 3 N Q q 1 d z L q o M R s 5 h q n l S P + 2 1 0 a t X D U R Q p 9 5 o t T v y g Q 7 6 F t W Y G 4 5 h f R Z c 7 J S O s O 8 y N C C o h g c w A P o F j / 1 9 O z 2 Q f 5 a u v e A 6 V y g i P / S 8 I h I 8 J I V i t J / Z F i / h 0 5 P 7 U v u 7 e d 0 U Z P w 8 N 5 v M F f 9 E / Y H 6 0 y O 5 N x 9 e 1 7 D A b 2 Y L P M n 1 6 I Q h x x O E g 6 4 c r K H k S j 2 O / e C K 8 X G V e e H Y 7 7 2 f k C C f U F e 8 u c k 1 a z k w C O a Q I N f i Q x H d 5 O R r 5 F g w m G j 6 Y r 9 S k o + q G c c 3 D J 6 E P n W n v 0 w o 0 1 Y 6 Z W O i D R 5 h l 2 L 0 g g 4 4 G / L p x y v q Y k 2 m U 6 / O x / x w 3 C d 8 P o q c s z O D 9 L F R + t g o 3 X U a B m k Y j U t j / 7 0 a 7 j G B P Y N 4 P R D T j 0 P w K 2 3 5 B g 4 I u q L + 4 r H k F A Y X H V D l R 5 p A C w u D r h b z h 4 b h k 3 C A A / 0 4 q o Q v X m h M / P S / / 5 H + O M E c A s f 0 o H Q q N P G w T 9 7 i w e 0 K A 7 B 3 M c 0 J 9 u h f T d P n M D F g y P a + z m l A h X T P 9 J b r f w 7 p J O k k H w q 3 r g 2 r M o 6 6 Y T 8 Q V I T T X + L + 3 S F g r E t A J C T 5 d B Q U c w e H e / v w 8 T T 6 n A n z + V M 9 U F R U 3 p + p b c e q z m A Z 6 N w t H y q d 6 j N L 5 + N H 1 M 9 S u 8 D A s 5 Z z 2 m y 9 c C 4 B g + 7 G w V e k H 4 P B k R C T 4 L v t 7 f G 7 I Q l E S a 0 4 Y d Q X J Z e N t + F E S L B 9 x t l b I t i 3 g H j b C 4 T b K j + t s j E 4 i 6 D e S E L Y 9 g z y Y G J A 4 J e C u e 0 I 9 p J j L z 1 B x / i y D 8 6 e g X u x b V 1 2 R 4 S I N P b F B O b 4 p + R 0 / K s C p k 1 / w t 6 I B Q h 2 M 2 b v w B O D x c m p M U F e E D y A l J D X N B f R 6 5 m I 4 3 l d F 3 u Y B 8 + l r W 8 K a 2 G s 1 a I I b + X I h F M C m U E H R y N i Q q A S / o 7 4 0 5 + m / z S A r A x s j N J C q e i e / g 1 i 1 x C Y 3 4 f Y F 1 T a I t H h z I o O S b k m Q B j s K W R 3 S t a D y f R n l x K D o L R 4 y G 8 l 5 8 C l 5 R z w J h o o C U 6 x Z X u g h k g t E A 9 M Q E Y J Q O A d D h g 3 7 a X t M s 6 n / / J l H o J l G 2 x o W L G G f T i 9 N i w F n E Q 6 N p p A l J 5 x P D Q Y W a f X K t u f Y D 8 U 1 j M 4 B X B E D Z k a U N X N n K 4 R P 3 O + Q z O n w V G z 5 0 u o y z y D h e D P b 6 c / C w Y v G t V d 5 k 0 / D a n p U G o k 8 J i L 5 1 k s K w X N M + l Z F 6 i W l l 8 b E D v A z w a a e M Q P i J c e d w Z h n 2 m D Q U A h I U c n K s D f f K o b 8 I L w v l F V h L 9 C Z i 5 I c C 7 p y 0 S W 7 / y u o G 0 B k q M A 1 4 L k D z 4 Z Z d 9 0 P O W 3 C m g s M z O K k q n A P C U V S z g t 6 o 9 A U q G o W u 8 W W L r E A z b c Y X 8 J 9 N S G C H Z H K P 8 6 C S V v 0 B / + q H C 2 k E g u m o p F Z j m u d 5 z W 1 5 F T j s o Z q U T t w 5 x E 1 N R m 0 0 d M 2 w M n D j 3 Q Q G Q Q Q r T q r G p G T + 8 l l f T w G P s j J i W n H y G r o P w I F w y h I A m q Y d h G U J M A E Z t Y G i N i z y R g I j 5 u Q Y r U F j W s i F P Z u + A i Q d 0 F s S B x 0 5 A B v h e D 2 0 w o m T p G H e K G E / A d y 3 n J h R x b K q n X m 7 Y s 0 r 6 y T N T a Z 4 Y K L 5 n V E m e g n r J m M 3 s e s 2 Y w e + 5 a Z K 1 k i Q Y 5 i 4 j p J y 1 n J a S y M 5 Y L o H E X k 3 l Q b g R v I Y T j l 3 l k X u d p z A 2 c R c 0 t 8 p E W u f Z n V C 6 j x h C B 0 I n 8 D V U Z D C p D L P 4 d k 5 1 E C 9 o k q 2 E g I o o k 1 V u E u k S e D 7 G u I R s T z C M R a Q N Q G M J G r L K c R a e N A K 1 C i F X g c 2 h n N f G y T b z D A K U B / w I y p m h M X O y r q h g 5 U s c a z 5 T t O w 4 g o U R v G G Q t H H m p w 5 T A M j 9 P o 6 r A X 6 g i A C u E c t O S k M P 7 U P X H D 8 G k e O J B F N 6 u l g W o H S K o 5 C Z S D o 8 Z b B g r u h 9 A s E c o i P 3 p R 4 8 G B i g 9 J l x 5 D I i z G U 7 + 2 x R P V c b 4 g E g e z 6 U s A M H E A A P t i U r T W S J x H E G R U 8 / O T o t g 1 e S x F S y t 0 D W + 3 S Z o h U V N r / T c a b U 7 q N E 8 l Z R G m 2 1 3 p j 8 6 q n l p m N w y n q N k H v s V D S m b D j K 9 Q C W 9 b 5 1 5 Z l d x Y G f A 6 z d 4 D s q V / e h X u s + i H t C a O 4 n H d + 5 k Y q b + j t 4 u X b N 5 l L J l l c Z R h r 7 y C s 2 q n U 1 1 y H Z X U F o G b Y f l p 1 L 3 0 + h z T a W V F Z T u S q W H B x W l V H 2 u q X R v B a V S m / R N 9 X r V 5 / r N w L 1 Y y f Y k V 0 H J J s N n r d / K p R P I B E C 8 q J y U 5 d p 4 q 7 q 7 5 R w K J q c d H 0 v U h u E G d a E K n d d 0 V Q m t G Q U d 7 L K U 2 G V U b u X S 1 V 1 K a r N 1 n s 2 I z 9 s t N L T Q f m 0 5 9 2 W z X F O T 0 H x 5 Y m k U p g v j m T E Q J N N P e q d Q y 6 r G V m F y z a h T y F K d w s m s U 6 h X S 6 b K 7 7 4 q O V 1 7 1 A G 0 2 j B r E G Z P Z 9 g T C V i t m r U 3 d d v u q j E D d C R v z 1 S l a Z u E a v O b j O k O R d 8 Y j j g m E d W e + j u L J p P l Z 7 K H 7 t G r E m r z 4 f Q f v u k + c 1 E l 6 4 t H N b I + f k e F b D t Z i 5 Z 4 X 9 k 2 u 1 R X 2 f b w 6 j 3 l x E q z T l 1 y s N p y u t 1 m o 1 l 1 p j 9 O / 9 5 O T 5 + R w K B P j l 7 u 2 H h q p W K d 2 d O O b T Z h J b 2 V Z 5 r F 0 f i B Z f w w u d L 6 9 D R F h r M v l j b A t 3 e W J z Q J M z 7 D 7 e r y + u + J M C 9 v w D 2 R 5 + U N u C c i b T N A + r A P Y N s h i u T E L z z U E I m c 3 F x / g c L b k F 8 E e T y s 4 4 E c j 9 1 4 t M Y j d B G V t k A s 3 0 3 e t C 3 J Y J y j 2 R n Q F d k E G J J 5 w M e 5 f k p V B s 1 H + X L B S P X 1 g m C 1 y y W 1 z s Z u l J 7 k j m q X H X I F R w e 1 B e Y o v z s 3 + 0 u / Y I I M f 0 m u i R u q A u a Z + r 1 r L l L U V p I b N d 8 + J W U s 5 c l 6 1 Y l J f V Z l c g + F y S a u o 0 7 Y Q H 5 v y P R N i G V v m e S r 1 h 5 e V C C G J 1 7 6 Z o 2 / 7 m L n g / k l r 5 n K 0 / n 7 A d N 3 L k v d q i l 7 y Y y Z q X P V N L 1 s l o w p X f I i 3 p i V 5 + D 5 R K 0 Z A 8 3 5 4 j V Z K F O O o l S h i k P l C n T R l 8 c c u 3 B S J K Z 3 4 l E R O U r e Y B 8 k r 0 T s K H F Y I X p O 7 v H o f X U 0 W z b S J r 9 b m 8 + 7 B f Q c D G Q C t S i g q 4 R d T C H j 3 u S e 5 k q l H K T C I n I L 0 s X n f x e S g V r a S S o v l W P v c Z E N f T Y m O J X h f a j c F x l + l d c i o y J t Q r K t k Y K T k j w Y c w M k M 5 z s j M y w t a K 8 X l F + P r t u t v m a h C g L P t z N M I x M 7 G a Z 7 s 6 a 1 C 9 l 3 / K s b 8 P 9 0 y X p f k 7 / Q k 3 V w 0 F A 5 T e L k 7 H M u D C q 2 4 v B b p t D g i 0 5 g S u / p u s P U 5 T N q C C L A F V + g w T o 8 Z w B d c H z I F x Z Y O U / t x K b b c 7 q u h + 0 L S u P X + c P c 4 u y 2 U i K M 8 3 I C C p b 6 E j o U + B O 3 H i 5 C 4 4 m r z 9 d q n V T o p 0 k u h M Z p U f M g e H F J m 4 4 v 4 5 v h 6 3 j u / F t W t 0 3 + a 2 R D X u w b s F n / 0 L Z i v / 6 Y f y 2 c g 1 4 B Z 4 5 p d n Z k 2 6 5 G n i b 2 L I R t d f t r B m t W P X q d + O s / D P 9 m 8 L / b 5 v v 9 b Y 5 + + K 3 k i Y W C W R e d I R + i + j c 9 I N w n M E r Z v M b x + S E 3 g f n F A Z S E R m 0 y Q Z H F q O I J E z / x L U c f T A 0 L n e / j s a l Z n f l C 7 b 7 f 1 B L A Q I t A B Q A A g A I A F x 7 G 1 s C H 4 X I p Q A A A P Y A A A A S A A A A A A A A A A A A A A A A A A A A A A B D b 2 5 m a W c v U G F j a 2 F n Z S 5 4 b W x Q S w E C L Q A U A A I A C A B c e x t b U 3 I 4 L J s A A A D h A A A A E w A A A A A A A A A A A A A A A A D x A A A A W 0 N v b n R l b n R f V H l w Z X N d L n h t b F B L A Q I t A B Q A A g A I A F x 7 G 1 u v e O I E e A o A A D I 7 A A A T A A A A A A A A A A A A A A A A A N k B A A B G b 3 J t d W x h c y 9 T Z W N 0 a W 9 u M S 5 t U E s F B g A A A A A D A A M A w g A A A J 4 M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Y d A Q A A A A A A F B 0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V s Y T E 8 L 0 l 0 Z W 1 Q Y X R o P j w v S X R l b U x v Y 2 F 0 a W 9 u P j x T d G F i b G V F b n R y a W V z P j x F b n R y e S B U e X B l P S J G a W x s Q 2 9 s d W 1 u T m F t Z X M i I F Z h b H V l P S J z W y Z x d W 9 0 O 0 l E J n F 1 b 3 Q 7 L C Z x d W 9 0 O 0 N v b n R y Y X R v J n F 1 b 3 Q 7 L C Z x d W 9 0 O 0 F u b y Z x d W 9 0 O y w m c X V v d D t N d W 5 p Y 8 O t c G l v J n F 1 b 3 Q 7 L C Z x d W 9 0 O 0 5 v b W U m c X V v d D s s J n F 1 b 3 Q 7 Q m F j a W E g S G l k c m 9 n c s O h Z m l j Y S Z x d W 9 0 O y w m c X V v d D t S R U M m c X V v d D s s J n F 1 b 3 Q 7 U k V D I E F Q U C Z x d W 9 0 O y w m c X V v d D t S R U c m c X V v d D s s J n F 1 b 3 Q 7 U k V H I E F Q U C Z x d W 9 0 O y w m c X V v d D t T Q U Y m c X V v d D s s J n F 1 b 3 Q 7 U 0 F G I E F Q U C Z x d W 9 0 O y w m c X V v d D t U b 3 R h b C Z x d W 9 0 O y w m c X V v d D t F c 3 T D o W d p b y A m c X V v d D s s J n F 1 b 3 Q 7 R m F z Z S B m a W 5 h b C Z x d W 9 0 O y w m c X V v d D t G Y X N l I G F 0 Z W 5 k a W 1 l b n R v J n F 1 b 3 Q 7 L C Z x d W 9 0 O 0 x h d C Z x d W 9 0 O y w m c X V v d D t M b 2 5 n J n F 1 b 3 Q 7 L C Z x d W 9 0 O 0 1 1 Z G F z J n F 1 b 3 Q 7 L C Z x d W 9 0 O 0 N l c m N h J n F 1 b 3 Q 7 L C Z x d W 9 0 O 0 7 C u i B k Z S B w Y X J j Z W x h c y Z x d W 9 0 O y w m c X V v d D t E Y X R h I H B s Y W 5 l a m F k Y S Z x d W 9 0 O y w m c X V v d D t E Y X R h I H J l Y W x p e m F k Y S Z x d W 9 0 O y w m c X V v d D t W Y W x p Z G 8 g V G 9 0 Y W w m c X V v d D s s J n F 1 b 3 Q 7 V m l z a X R h Z G 8 m c X V v d D s s J n F 1 b 3 Q 7 R X F 1 a X B l J n F 1 b 3 Q 7 L C Z x d W 9 0 O z P C u i Z x d W 9 0 O 1 0 i I C 8 + P E V u d H J 5 I F R 5 c G U 9 I k J 1 Z m Z l c k 5 l e H R S Z W Z y Z X N o I i B W Y W x 1 Z T 0 i b D E i I C 8 + P E V u d H J 5 I F R 5 c G U 9 I k Z p b G x D b 2 x 1 b W 5 U e X B l c y I g V m F s d W U 9 I n N C Z 0 1 E Q m d Z R 0 J R W U Z C Z 1 V B Q l F Z R 0 J n V U Z B d 1 V E Q 1 F r R k J n W U E i I C 8 + P E V u d H J 5 I F R 5 c G U 9 I k Z p b G x F b m F i b G V k I i B W Y W x 1 Z T 0 i b D E i I C 8 + P E V u d H J 5 I F R 5 c G U 9 I k Z p b G x M Y X N 0 V X B k Y X R l Z C I g V m F s d W U 9 I m Q y M D I 1 L T A 4 L T I 3 V D E 4 O j I 2 O j U 1 L j k x N D I y N j l a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k N G Y 4 N m F h N i 1 l N z E 4 L T R m Y z Y t Y W I 5 Z S 1 m Z W Q y N z N l N j c 5 Y T U i I C 8 + P E V u d H J 5 I F R 5 c G U 9 I k Z p b G x D b 3 V u d C I g V m F s d W U 9 I m w 2 N C I g L z 4 8 R W 5 0 c n k g V H l w Z T 0 i U m V z d W x 0 V H l w Z S I g V m F s d W U 9 I n N U Y W J s Z S I g L z 4 8 R W 5 0 c n k g V H l w Z T 0 i T m F 2 a W d h d G l v b l N 0 Z X B O Y W 1 l I i B W Y W x 1 Z T 0 i c 0 5 h d m V n Y c O n w 6 N v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U Y W J l b G E x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x L 0 F 1 d G 9 S Z W 1 v d m V k Q 2 9 s d W 1 u c z E u e 0 l E L D B 9 J n F 1 b 3 Q 7 L C Z x d W 9 0 O 1 N l Y 3 R p b 2 4 x L 1 R h Y m V s Y T E v Q X V 0 b 1 J l b W 9 2 Z W R D b 2 x 1 b W 5 z M S 5 7 Q 2 9 u d H J h d G 8 s M X 0 m c X V v d D s s J n F 1 b 3 Q 7 U 2 V j d G l v b j E v V G F i Z W x h M S 9 B d X R v U m V t b 3 Z l Z E N v b H V t b n M x L n t B b m 8 s M n 0 m c X V v d D s s J n F 1 b 3 Q 7 U 2 V j d G l v b j E v V G F i Z W x h M S 9 B d X R v U m V t b 3 Z l Z E N v b H V t b n M x L n t N d W 5 p Y 8 O t c G l v L D N 9 J n F 1 b 3 Q 7 L C Z x d W 9 0 O 1 N l Y 3 R p b 2 4 x L 1 R h Y m V s Y T E v Q X V 0 b 1 J l b W 9 2 Z W R D b 2 x 1 b W 5 z M S 5 7 T m 9 t Z S w 0 f S Z x d W 9 0 O y w m c X V v d D t T Z W N 0 a W 9 u M S 9 U Y W J l b G E x L 0 F 1 d G 9 S Z W 1 v d m V k Q 2 9 s d W 1 u c z E u e 0 J h Y 2 l h I E h p Z H J v Z 3 L D o W Z p Y 2 E s N X 0 m c X V v d D s s J n F 1 b 3 Q 7 U 2 V j d G l v b j E v V G F i Z W x h M S 9 B d X R v U m V t b 3 Z l Z E N v b H V t b n M x L n t S R U M s N n 0 m c X V v d D s s J n F 1 b 3 Q 7 U 2 V j d G l v b j E v V G F i Z W x h M S 9 B d X R v U m V t b 3 Z l Z E N v b H V t b n M x L n t S R U M g Q V B Q L D d 9 J n F 1 b 3 Q 7 L C Z x d W 9 0 O 1 N l Y 3 R p b 2 4 x L 1 R h Y m V s Y T E v Q X V 0 b 1 J l b W 9 2 Z W R D b 2 x 1 b W 5 z M S 5 7 U k V H L D h 9 J n F 1 b 3 Q 7 L C Z x d W 9 0 O 1 N l Y 3 R p b 2 4 x L 1 R h Y m V s Y T E v Q X V 0 b 1 J l b W 9 2 Z W R D b 2 x 1 b W 5 z M S 5 7 U k V H I E F Q U C w 5 f S Z x d W 9 0 O y w m c X V v d D t T Z W N 0 a W 9 u M S 9 U Y W J l b G E x L 0 F 1 d G 9 S Z W 1 v d m V k Q 2 9 s d W 1 u c z E u e 1 N B R i w x M H 0 m c X V v d D s s J n F 1 b 3 Q 7 U 2 V j d G l v b j E v V G F i Z W x h M S 9 B d X R v U m V t b 3 Z l Z E N v b H V t b n M x L n t T Q U Y g Q V B Q L D E x f S Z x d W 9 0 O y w m c X V v d D t T Z W N 0 a W 9 u M S 9 U Y W J l b G E x L 0 F 1 d G 9 S Z W 1 v d m V k Q 2 9 s d W 1 u c z E u e 1 R v d G F s L D E y f S Z x d W 9 0 O y w m c X V v d D t T Z W N 0 a W 9 u M S 9 U Y W J l b G E x L 0 F 1 d G 9 S Z W 1 v d m V k Q 2 9 s d W 1 u c z E u e 0 V z d M O h Z 2 l v I C w x M 3 0 m c X V v d D s s J n F 1 b 3 Q 7 U 2 V j d G l v b j E v V G F i Z W x h M S 9 B d X R v U m V t b 3 Z l Z E N v b H V t b n M x L n t G Y X N l I G Z p b m F s L D E 0 f S Z x d W 9 0 O y w m c X V v d D t T Z W N 0 a W 9 u M S 9 U Y W J l b G E x L 0 F 1 d G 9 S Z W 1 v d m V k Q 2 9 s d W 1 u c z E u e 0 Z h c 2 U g Y X R l b m R p b W V u d G 8 s M T V 9 J n F 1 b 3 Q 7 L C Z x d W 9 0 O 1 N l Y 3 R p b 2 4 x L 1 R h Y m V s Y T E v Q X V 0 b 1 J l b W 9 2 Z W R D b 2 x 1 b W 5 z M S 5 7 T G F 0 L D E 2 f S Z x d W 9 0 O y w m c X V v d D t T Z W N 0 a W 9 u M S 9 U Y W J l b G E x L 0 F 1 d G 9 S Z W 1 v d m V k Q 2 9 s d W 1 u c z E u e 0 x v b m c s M T d 9 J n F 1 b 3 Q 7 L C Z x d W 9 0 O 1 N l Y 3 R p b 2 4 x L 1 R h Y m V s Y T E v Q X V 0 b 1 J l b W 9 2 Z W R D b 2 x 1 b W 5 z M S 5 7 T X V k Y X M s M T h 9 J n F 1 b 3 Q 7 L C Z x d W 9 0 O 1 N l Y 3 R p b 2 4 x L 1 R h Y m V s Y T E v Q X V 0 b 1 J l b W 9 2 Z W R D b 2 x 1 b W 5 z M S 5 7 Q 2 V y Y 2 E s M T l 9 J n F 1 b 3 Q 7 L C Z x d W 9 0 O 1 N l Y 3 R p b 2 4 x L 1 R h Y m V s Y T E v Q X V 0 b 1 J l b W 9 2 Z W R D b 2 x 1 b W 5 z M S 5 7 T s K 6 I G R l I H B h c m N l b G F z L D I w f S Z x d W 9 0 O y w m c X V v d D t T Z W N 0 a W 9 u M S 9 U Y W J l b G E x L 0 F 1 d G 9 S Z W 1 v d m V k Q 2 9 s d W 1 u c z E u e 0 R h d G E g c G x h b m V q Y W R h L D I x f S Z x d W 9 0 O y w m c X V v d D t T Z W N 0 a W 9 u M S 9 U Y W J l b G E x L 0 F 1 d G 9 S Z W 1 v d m V k Q 2 9 s d W 1 u c z E u e 0 R h d G E g c m V h b G l 6 Y W R h L D I y f S Z x d W 9 0 O y w m c X V v d D t T Z W N 0 a W 9 u M S 9 U Y W J l b G E x L 0 F 1 d G 9 S Z W 1 v d m V k Q 2 9 s d W 1 u c z E u e 1 Z h b G l k b y B U b 3 R h b C w y M 3 0 m c X V v d D s s J n F 1 b 3 Q 7 U 2 V j d G l v b j E v V G F i Z W x h M S 9 B d X R v U m V t b 3 Z l Z E N v b H V t b n M x L n t W a X N p d G F k b y w y N H 0 m c X V v d D s s J n F 1 b 3 Q 7 U 2 V j d G l v b j E v V G F i Z W x h M S 9 B d X R v U m V t b 3 Z l Z E N v b H V t b n M x L n t F c X V p c G U s M j V 9 J n F 1 b 3 Q 7 L C Z x d W 9 0 O 1 N l Y 3 R p b 2 4 x L 1 R h Y m V s Y T E v Q X V 0 b 1 J l b W 9 2 Z W R D b 2 x 1 b W 5 z M S 5 7 M 8 K 6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V G F i Z W x h M S 9 B d X R v U m V t b 3 Z l Z E N v b H V t b n M x L n t J R C w w f S Z x d W 9 0 O y w m c X V v d D t T Z W N 0 a W 9 u M S 9 U Y W J l b G E x L 0 F 1 d G 9 S Z W 1 v d m V k Q 2 9 s d W 1 u c z E u e 0 N v b n R y Y X R v L D F 9 J n F 1 b 3 Q 7 L C Z x d W 9 0 O 1 N l Y 3 R p b 2 4 x L 1 R h Y m V s Y T E v Q X V 0 b 1 J l b W 9 2 Z W R D b 2 x 1 b W 5 z M S 5 7 Q W 5 v L D J 9 J n F 1 b 3 Q 7 L C Z x d W 9 0 O 1 N l Y 3 R p b 2 4 x L 1 R h Y m V s Y T E v Q X V 0 b 1 J l b W 9 2 Z W R D b 2 x 1 b W 5 z M S 5 7 T X V u a W P D r X B p b y w z f S Z x d W 9 0 O y w m c X V v d D t T Z W N 0 a W 9 u M S 9 U Y W J l b G E x L 0 F 1 d G 9 S Z W 1 v d m V k Q 2 9 s d W 1 u c z E u e 0 5 v b W U s N H 0 m c X V v d D s s J n F 1 b 3 Q 7 U 2 V j d G l v b j E v V G F i Z W x h M S 9 B d X R v U m V t b 3 Z l Z E N v b H V t b n M x L n t C Y W N p Y S B I a W R y b 2 d y w 6 F m a W N h L D V 9 J n F 1 b 3 Q 7 L C Z x d W 9 0 O 1 N l Y 3 R p b 2 4 x L 1 R h Y m V s Y T E v Q X V 0 b 1 J l b W 9 2 Z W R D b 2 x 1 b W 5 z M S 5 7 U k V D L D Z 9 J n F 1 b 3 Q 7 L C Z x d W 9 0 O 1 N l Y 3 R p b 2 4 x L 1 R h Y m V s Y T E v Q X V 0 b 1 J l b W 9 2 Z W R D b 2 x 1 b W 5 z M S 5 7 U k V D I E F Q U C w 3 f S Z x d W 9 0 O y w m c X V v d D t T Z W N 0 a W 9 u M S 9 U Y W J l b G E x L 0 F 1 d G 9 S Z W 1 v d m V k Q 2 9 s d W 1 u c z E u e 1 J F R y w 4 f S Z x d W 9 0 O y w m c X V v d D t T Z W N 0 a W 9 u M S 9 U Y W J l b G E x L 0 F 1 d G 9 S Z W 1 v d m V k Q 2 9 s d W 1 u c z E u e 1 J F R y B B U F A s O X 0 m c X V v d D s s J n F 1 b 3 Q 7 U 2 V j d G l v b j E v V G F i Z W x h M S 9 B d X R v U m V t b 3 Z l Z E N v b H V t b n M x L n t T Q U Y s M T B 9 J n F 1 b 3 Q 7 L C Z x d W 9 0 O 1 N l Y 3 R p b 2 4 x L 1 R h Y m V s Y T E v Q X V 0 b 1 J l b W 9 2 Z W R D b 2 x 1 b W 5 z M S 5 7 U 0 F G I E F Q U C w x M X 0 m c X V v d D s s J n F 1 b 3 Q 7 U 2 V j d G l v b j E v V G F i Z W x h M S 9 B d X R v U m V t b 3 Z l Z E N v b H V t b n M x L n t U b 3 R h b C w x M n 0 m c X V v d D s s J n F 1 b 3 Q 7 U 2 V j d G l v b j E v V G F i Z W x h M S 9 B d X R v U m V t b 3 Z l Z E N v b H V t b n M x L n t F c 3 T D o W d p b y A s M T N 9 J n F 1 b 3 Q 7 L C Z x d W 9 0 O 1 N l Y 3 R p b 2 4 x L 1 R h Y m V s Y T E v Q X V 0 b 1 J l b W 9 2 Z W R D b 2 x 1 b W 5 z M S 5 7 R m F z Z S B m a W 5 h b C w x N H 0 m c X V v d D s s J n F 1 b 3 Q 7 U 2 V j d G l v b j E v V G F i Z W x h M S 9 B d X R v U m V t b 3 Z l Z E N v b H V t b n M x L n t G Y X N l I G F 0 Z W 5 k a W 1 l b n R v L D E 1 f S Z x d W 9 0 O y w m c X V v d D t T Z W N 0 a W 9 u M S 9 U Y W J l b G E x L 0 F 1 d G 9 S Z W 1 v d m V k Q 2 9 s d W 1 u c z E u e 0 x h d C w x N n 0 m c X V v d D s s J n F 1 b 3 Q 7 U 2 V j d G l v b j E v V G F i Z W x h M S 9 B d X R v U m V t b 3 Z l Z E N v b H V t b n M x L n t M b 2 5 n L D E 3 f S Z x d W 9 0 O y w m c X V v d D t T Z W N 0 a W 9 u M S 9 U Y W J l b G E x L 0 F 1 d G 9 S Z W 1 v d m V k Q 2 9 s d W 1 u c z E u e 0 1 1 Z G F z L D E 4 f S Z x d W 9 0 O y w m c X V v d D t T Z W N 0 a W 9 u M S 9 U Y W J l b G E x L 0 F 1 d G 9 S Z W 1 v d m V k Q 2 9 s d W 1 u c z E u e 0 N l c m N h L D E 5 f S Z x d W 9 0 O y w m c X V v d D t T Z W N 0 a W 9 u M S 9 U Y W J l b G E x L 0 F 1 d G 9 S Z W 1 v d m V k Q 2 9 s d W 1 u c z E u e 0 7 C u i B k Z S B w Y X J j Z W x h c y w y M H 0 m c X V v d D s s J n F 1 b 3 Q 7 U 2 V j d G l v b j E v V G F i Z W x h M S 9 B d X R v U m V t b 3 Z l Z E N v b H V t b n M x L n t E Y X R h I H B s Y W 5 l a m F k Y S w y M X 0 m c X V v d D s s J n F 1 b 3 Q 7 U 2 V j d G l v b j E v V G F i Z W x h M S 9 B d X R v U m V t b 3 Z l Z E N v b H V t b n M x L n t E Y X R h I H J l Y W x p e m F k Y S w y M n 0 m c X V v d D s s J n F 1 b 3 Q 7 U 2 V j d G l v b j E v V G F i Z W x h M S 9 B d X R v U m V t b 3 Z l Z E N v b H V t b n M x L n t W Y W x p Z G 8 g V G 9 0 Y W w s M j N 9 J n F 1 b 3 Q 7 L C Z x d W 9 0 O 1 N l Y 3 R p b 2 4 x L 1 R h Y m V s Y T E v Q X V 0 b 1 J l b W 9 2 Z W R D b 2 x 1 b W 5 z M S 5 7 V m l z a X R h Z G 8 s M j R 9 J n F 1 b 3 Q 7 L C Z x d W 9 0 O 1 N l Y 3 R p b 2 4 x L 1 R h Y m V s Y T E v Q X V 0 b 1 J l b W 9 2 Z W R D b 2 x 1 b W 5 z M S 5 7 R X F 1 a X B l L D I 1 f S Z x d W 9 0 O y w m c X V v d D t T Z W N 0 a W 9 u M S 9 U Y W J l b G E x L 0 F 1 d G 9 S Z W 1 v d m V k Q 2 9 s d W 1 u c z E u e z P C u i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M Q U 5 J T E h B X 0 F S P C 9 J d G V t U G F 0 a D 4 8 L 0 l 0 Z W 1 M b 2 N h d G l v b j 4 8 U 3 R h Y m x l R W 5 0 c m l l c z 4 8 R W 5 0 c n k g V H l w Z T 0 i R m l s b E N v b H V t b k 5 h b W V z I i B W Y W x 1 Z T 0 i c 1 s m c X V v d D t J R C B Q c m 9 w c m l l Z G F k Z S Z x d W 9 0 O y w m c X V v d D t O b 2 1 l J n F 1 b 3 Q 7 L C Z x d W 9 0 O 0 l u d G V y d m V u w 6 f D o 2 8 m c X V v d D s s J n F 1 b 3 Q 7 T s K 6 I G R h I E l u d G V y d m V u w 6 f D o 2 8 m c X V v d D s s J n F 1 b 3 Q 7 w 4 F y Z W E m c X V v d D s s J n F 1 b 3 Q 7 U X V h b n R p Z G F k Z S B k Z S B Q Y X J j Z W x h c y Z x d W 9 0 O y w m c X V v d D t R d W F u d G l k Y W R l I G R l I E l u Z G l 2 a W R 1 b 3 M m c X V v d D s s J n F 1 b 3 Q 7 U X V h b n R p Z G F k Z S B k Z S B F c 3 D D q W N p Z X M m c X V v d D s s J n F 1 b 3 Q 7 S W 5 0 Z W d y a W R h Z G U g Z G U g Q 2 V y Y 2 E m c X V v d D s s J n F 1 b 3 Q 7 Q W 5 p b W F p c y B k Z S B D c m l h w 6 f D o 2 8 m c X V v d D s s J n F 1 b 3 Q 7 R X N w Z W N p Z X M g R X h v d G l j Y X M g S W 5 2 Y X N v c m F z J n F 1 b 3 Q 7 L C Z x d W 9 0 O 0 9 j b 3 J y w 6 p u Y 2 l h I G R l I E Z v Z 2 8 m c X V v d D s s J n F 1 b 3 Q 7 R G F u b 3 M g T 2 N h c 2 l v b m F k b 3 M g c G 9 y I F B y Y W d h J n F 1 b 3 Q 7 L C Z x d W 9 0 O 0 V p e G 8 g Z G U g T W F u d X R l b s O n w 6 N v J n F 1 b 3 Q 7 L C Z x d W 9 0 O 0 5 v d G E g R m l u Y W w g Q 2 M m c X V v d D s s J n F 1 b 3 Q 7 T m 9 0 Y S B G a W 5 h b C B E Z W 4 m c X V v d D s s J n F 1 b 3 Q 7 T m 9 0 Y S B G a W 5 h b C B S a S Z x d W 9 0 O y w m c X V v d D t O b 3 R h I E Z p b m F s I E F s d C Z x d W 9 0 O y w m c X V v d D t O b 3 R h I E Z p b m F s I E E u I F N v b G 8 m c X V v d D s s J n F 1 b 3 Q 7 V H J h a s O p d G 9 y a W E g R W N v b M O z Z 2 l j Y S Z x d W 9 0 O y w m c X V v d D t E Z X N s b 2 N h b W V u d G 8 m c X V v d D s s J n F 1 b 3 Q 7 T X V k Y S Z x d W 9 0 O y w m c X V v d D t D Z X J j Y S Z x d W 9 0 O y w m c X V v d D t Q U 0 E g T F A m c X V v d D s s J n F 1 b 3 Q 7 R m 9 y b W l j a W R h J n F 1 b 3 Q 7 L C Z x d W 9 0 O 0 h p Z H J v Z 2 V s J n F 1 b 3 Q 7 L C Z x d W 9 0 O 0 F k d W J v J n F 1 b 3 Q 7 L C Z x d W 9 0 O 0 F z c 2 l z d M O q b m N p Y S B 0 w 6 l j b m l j Y S Z x d W 9 0 O y w m c X V v d D t I Z X J i a W N p Z G E m c X V v d D s s J n F 1 b 3 Q 7 V m F s b 3 I g d G 9 0 Y W w g c m V j Z W J p Z G 8 g K F I k K S Z x d W 9 0 O y w m c X V v d D t Q b G F u d G F z I E V z d G l t Y W R h c y Z x d W 9 0 O y w m c X V v d D s o J S k g b X V k Y X M g Y S B w b G F u d G F y J n F 1 b 3 Q 7 X S I g L z 4 8 R W 5 0 c n k g V H l w Z T 0 i Q n V m Z m V y T m V 4 d F J l Z n J l c 2 g i I F Z h b H V l P S J s M S I g L z 4 8 R W 5 0 c n k g V H l w Z T 0 i R m l s b E N v b H V t b l R 5 c G V z I i B W Y W x 1 Z T 0 i c 0 J n W U d B d 1 V E Q X d N R E F 3 T U R B d 0 1 E Q X d N R E F 3 T U R B Q U F B Q U F B Q U F B Q U F C U V U 9 I i A v P j x F b n R y e S B U e X B l P S J G a W x s R W 5 h Y m x l Z C I g V m F s d W U 9 I m w x I i A v P j x F b n R y e S B U e X B l P S J G a W x s T G F z d F V w Z G F 0 Z W Q i I F Z h b H V l P S J k M j A y N S 0 w O C 0 y N 1 Q x O D o y N j o 1 N S 4 5 M z Y 4 M T Q 0 W i I g L z 4 8 R W 5 0 c n k g V H l w Z T 0 i R m l s b E V y c m 9 y Q 2 9 1 b n Q i I F Z h b H V l P S J s N j c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Q 3 N z B l Z j N m L W E y N D k t N D h m Y i 0 5 Y z N i L T Z h N G E w M T c y N z N k N i I g L z 4 8 R W 5 0 c n k g V H l w Z T 0 i R m l s b E N v d W 5 0 I i B W Y W x 1 Z T 0 i b D E 1 O S I g L z 4 8 R W 5 0 c n k g V H l w Z T 0 i U m V z d W x 0 V H l w Z S I g V m F s d W U 9 I n N U Y W J s Z S I g L z 4 8 R W 5 0 c n k g V H l w Z T 0 i T m F 2 a W d h d G l v b l N 0 Z X B O Y W 1 l I i B W Y W x 1 Z T 0 i c 0 5 h d m V n Y c O n w 6 N v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Q T E F O S U x I Q V 9 B U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x B T k l M S E F f Q V I v Q X V 0 b 1 J l b W 9 2 Z W R D b 2 x 1 b W 5 z M S 5 7 S U Q g U H J v c H J p Z W R h Z G U s M H 0 m c X V v d D s s J n F 1 b 3 Q 7 U 2 V j d G l v b j E v U E x B T k l M S E F f Q V I v Q X V 0 b 1 J l b W 9 2 Z W R D b 2 x 1 b W 5 z M S 5 7 T m 9 t Z S w x f S Z x d W 9 0 O y w m c X V v d D t T Z W N 0 a W 9 u M S 9 Q T E F O S U x I Q V 9 B U i 9 B d X R v U m V t b 3 Z l Z E N v b H V t b n M x L n t J b n R l c n Z l b s O n w 6 N v L D J 9 J n F 1 b 3 Q 7 L C Z x d W 9 0 O 1 N l Y 3 R p b 2 4 x L 1 B M Q U 5 J T E h B X 0 F S L 0 F 1 d G 9 S Z W 1 v d m V k Q 2 9 s d W 1 u c z E u e 0 7 C u i B k Y S B J b n R l c n Z l b s O n w 6 N v L D N 9 J n F 1 b 3 Q 7 L C Z x d W 9 0 O 1 N l Y 3 R p b 2 4 x L 1 B M Q U 5 J T E h B X 0 F S L 0 F 1 d G 9 S Z W 1 v d m V k Q 2 9 s d W 1 u c z E u e 8 O B c m V h L D R 9 J n F 1 b 3 Q 7 L C Z x d W 9 0 O 1 N l Y 3 R p b 2 4 x L 1 B M Q U 5 J T E h B X 0 F S L 0 F 1 d G 9 S Z W 1 v d m V k Q 2 9 s d W 1 u c z E u e 1 F 1 Y W 5 0 a W R h Z G U g Z G U g U G F y Y 2 V s Y X M s N X 0 m c X V v d D s s J n F 1 b 3 Q 7 U 2 V j d G l v b j E v U E x B T k l M S E F f Q V I v Q X V 0 b 1 J l b W 9 2 Z W R D b 2 x 1 b W 5 z M S 5 7 U X V h b n R p Z G F k Z S B k Z S B J b m R p d m l k d W 9 z L D Z 9 J n F 1 b 3 Q 7 L C Z x d W 9 0 O 1 N l Y 3 R p b 2 4 x L 1 B M Q U 5 J T E h B X 0 F S L 0 F 1 d G 9 S Z W 1 v d m V k Q 2 9 s d W 1 u c z E u e 1 F 1 Y W 5 0 a W R h Z G U g Z G U g R X N w w 6 l j a W V z L D d 9 J n F 1 b 3 Q 7 L C Z x d W 9 0 O 1 N l Y 3 R p b 2 4 x L 1 B M Q U 5 J T E h B X 0 F S L 0 F 1 d G 9 S Z W 1 v d m V k Q 2 9 s d W 1 u c z E u e 0 l u d G V n c m l k Y W R l I G R l I E N l c m N h L D h 9 J n F 1 b 3 Q 7 L C Z x d W 9 0 O 1 N l Y 3 R p b 2 4 x L 1 B M Q U 5 J T E h B X 0 F S L 0 F 1 d G 9 S Z W 1 v d m V k Q 2 9 s d W 1 u c z E u e 0 F u a W 1 h a X M g Z G U g Q 3 J p Y c O n w 6 N v L D l 9 J n F 1 b 3 Q 7 L C Z x d W 9 0 O 1 N l Y 3 R p b 2 4 x L 1 B M Q U 5 J T E h B X 0 F S L 0 F 1 d G 9 S Z W 1 v d m V k Q 2 9 s d W 1 u c z E u e 0 V z c G V j a W V z I E V 4 b 3 R p Y 2 F z I E l u d m F z b 3 J h c y w x M H 0 m c X V v d D s s J n F 1 b 3 Q 7 U 2 V j d G l v b j E v U E x B T k l M S E F f Q V I v Q X V 0 b 1 J l b W 9 2 Z W R D b 2 x 1 b W 5 z M S 5 7 T 2 N v c n L D q m 5 j a W E g Z G U g R m 9 n b y w x M X 0 m c X V v d D s s J n F 1 b 3 Q 7 U 2 V j d G l v b j E v U E x B T k l M S E F f Q V I v Q X V 0 b 1 J l b W 9 2 Z W R D b 2 x 1 b W 5 z M S 5 7 R G F u b 3 M g T 2 N h c 2 l v b m F k b 3 M g c G 9 y I F B y Y W d h L D E y f S Z x d W 9 0 O y w m c X V v d D t T Z W N 0 a W 9 u M S 9 Q T E F O S U x I Q V 9 B U i 9 B d X R v U m V t b 3 Z l Z E N v b H V t b n M x L n t F a X h v I G R l I E 1 h b n V 0 Z W 7 D p 8 O j b y w x M 3 0 m c X V v d D s s J n F 1 b 3 Q 7 U 2 V j d G l v b j E v U E x B T k l M S E F f Q V I v Q X V 0 b 1 J l b W 9 2 Z W R D b 2 x 1 b W 5 z M S 5 7 T m 9 0 Y S B G a W 5 h b C B D Y y w x N H 0 m c X V v d D s s J n F 1 b 3 Q 7 U 2 V j d G l v b j E v U E x B T k l M S E F f Q V I v Q X V 0 b 1 J l b W 9 2 Z W R D b 2 x 1 b W 5 z M S 5 7 T m 9 0 Y S B G a W 5 h b C B E Z W 4 s M T V 9 J n F 1 b 3 Q 7 L C Z x d W 9 0 O 1 N l Y 3 R p b 2 4 x L 1 B M Q U 5 J T E h B X 0 F S L 0 F 1 d G 9 S Z W 1 v d m V k Q 2 9 s d W 1 u c z E u e 0 5 v d G E g R m l u Y W w g U m k s M T Z 9 J n F 1 b 3 Q 7 L C Z x d W 9 0 O 1 N l Y 3 R p b 2 4 x L 1 B M Q U 5 J T E h B X 0 F S L 0 F 1 d G 9 S Z W 1 v d m V k Q 2 9 s d W 1 u c z E u e 0 5 v d G E g R m l u Y W w g Q W x 0 L D E 3 f S Z x d W 9 0 O y w m c X V v d D t T Z W N 0 a W 9 u M S 9 Q T E F O S U x I Q V 9 B U i 9 B d X R v U m V t b 3 Z l Z E N v b H V t b n M x L n t O b 3 R h I E Z p b m F s I E E u I F N v b G 8 s M T h 9 J n F 1 b 3 Q 7 L C Z x d W 9 0 O 1 N l Y 3 R p b 2 4 x L 1 B M Q U 5 J T E h B X 0 F S L 0 F 1 d G 9 S Z W 1 v d m V k Q 2 9 s d W 1 u c z E u e 1 R y Y W r D q X R v c m l h I E V j b 2 z D s 2 d p Y 2 E s M T l 9 J n F 1 b 3 Q 7 L C Z x d W 9 0 O 1 N l Y 3 R p b 2 4 x L 1 B M Q U 5 J T E h B X 0 F S L 0 F 1 d G 9 S Z W 1 v d m V k Q 2 9 s d W 1 u c z E u e 0 R l c 2 x v Y 2 F t Z W 5 0 b y w y M H 0 m c X V v d D s s J n F 1 b 3 Q 7 U 2 V j d G l v b j E v U E x B T k l M S E F f Q V I v Q X V 0 b 1 J l b W 9 2 Z W R D b 2 x 1 b W 5 z M S 5 7 T X V k Y S w y M X 0 m c X V v d D s s J n F 1 b 3 Q 7 U 2 V j d G l v b j E v U E x B T k l M S E F f Q V I v Q X V 0 b 1 J l b W 9 2 Z W R D b 2 x 1 b W 5 z M S 5 7 Q 2 V y Y 2 E s M j J 9 J n F 1 b 3 Q 7 L C Z x d W 9 0 O 1 N l Y 3 R p b 2 4 x L 1 B M Q U 5 J T E h B X 0 F S L 0 F 1 d G 9 S Z W 1 v d m V k Q 2 9 s d W 1 u c z E u e 1 B T Q S B M U C w y M 3 0 m c X V v d D s s J n F 1 b 3 Q 7 U 2 V j d G l v b j E v U E x B T k l M S E F f Q V I v Q X V 0 b 1 J l b W 9 2 Z W R D b 2 x 1 b W 5 z M S 5 7 R m 9 y b W l j a W R h L D I 0 f S Z x d W 9 0 O y w m c X V v d D t T Z W N 0 a W 9 u M S 9 Q T E F O S U x I Q V 9 B U i 9 B d X R v U m V t b 3 Z l Z E N v b H V t b n M x L n t I a W R y b 2 d l b C w y N X 0 m c X V v d D s s J n F 1 b 3 Q 7 U 2 V j d G l v b j E v U E x B T k l M S E F f Q V I v Q X V 0 b 1 J l b W 9 2 Z W R D b 2 x 1 b W 5 z M S 5 7 Q W R 1 Y m 8 s M j Z 9 J n F 1 b 3 Q 7 L C Z x d W 9 0 O 1 N l Y 3 R p b 2 4 x L 1 B M Q U 5 J T E h B X 0 F S L 0 F 1 d G 9 S Z W 1 v d m V k Q 2 9 s d W 1 u c z E u e 0 F z c 2 l z d M O q b m N p Y S B 0 w 6 l j b m l j Y S w y N 3 0 m c X V v d D s s J n F 1 b 3 Q 7 U 2 V j d G l v b j E v U E x B T k l M S E F f Q V I v Q X V 0 b 1 J l b W 9 2 Z W R D b 2 x 1 b W 5 z M S 5 7 S G V y Y m l j a W R h L D I 4 f S Z x d W 9 0 O y w m c X V v d D t T Z W N 0 a W 9 u M S 9 Q T E F O S U x I Q V 9 B U i 9 B d X R v U m V t b 3 Z l Z E N v b H V t b n M x L n t W Y W x v c i B 0 b 3 R h b C B y Z W N l Y m l k b y A o U i Q p L D I 5 f S Z x d W 9 0 O y w m c X V v d D t T Z W N 0 a W 9 u M S 9 Q T E F O S U x I Q V 9 B U i 9 B d X R v U m V t b 3 Z l Z E N v b H V t b n M x L n t Q b G F u d G F z I E V z d G l t Y W R h c y w z M H 0 m c X V v d D s s J n F 1 b 3 Q 7 U 2 V j d G l v b j E v U E x B T k l M S E F f Q V I v Q X V 0 b 1 J l b W 9 2 Z W R D b 2 x 1 b W 5 z M S 5 7 K C U p I G 1 1 Z G F z I G E g c G x h b n R h c i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1 B M Q U 5 J T E h B X 0 F S L 0 F 1 d G 9 S Z W 1 v d m V k Q 2 9 s d W 1 u c z E u e 0 l E I F B y b 3 B y a W V k Y W R l L D B 9 J n F 1 b 3 Q 7 L C Z x d W 9 0 O 1 N l Y 3 R p b 2 4 x L 1 B M Q U 5 J T E h B X 0 F S L 0 F 1 d G 9 S Z W 1 v d m V k Q 2 9 s d W 1 u c z E u e 0 5 v b W U s M X 0 m c X V v d D s s J n F 1 b 3 Q 7 U 2 V j d G l v b j E v U E x B T k l M S E F f Q V I v Q X V 0 b 1 J l b W 9 2 Z W R D b 2 x 1 b W 5 z M S 5 7 S W 5 0 Z X J 2 Z W 7 D p 8 O j b y w y f S Z x d W 9 0 O y w m c X V v d D t T Z W N 0 a W 9 u M S 9 Q T E F O S U x I Q V 9 B U i 9 B d X R v U m V t b 3 Z l Z E N v b H V t b n M x L n t O w r o g Z G E g S W 5 0 Z X J 2 Z W 7 D p 8 O j b y w z f S Z x d W 9 0 O y w m c X V v d D t T Z W N 0 a W 9 u M S 9 Q T E F O S U x I Q V 9 B U i 9 B d X R v U m V t b 3 Z l Z E N v b H V t b n M x L n v D g X J l Y S w 0 f S Z x d W 9 0 O y w m c X V v d D t T Z W N 0 a W 9 u M S 9 Q T E F O S U x I Q V 9 B U i 9 B d X R v U m V t b 3 Z l Z E N v b H V t b n M x L n t R d W F u d G l k Y W R l I G R l I F B h c m N l b G F z L D V 9 J n F 1 b 3 Q 7 L C Z x d W 9 0 O 1 N l Y 3 R p b 2 4 x L 1 B M Q U 5 J T E h B X 0 F S L 0 F 1 d G 9 S Z W 1 v d m V k Q 2 9 s d W 1 u c z E u e 1 F 1 Y W 5 0 a W R h Z G U g Z G U g S W 5 k a X Z p Z H V v c y w 2 f S Z x d W 9 0 O y w m c X V v d D t T Z W N 0 a W 9 u M S 9 Q T E F O S U x I Q V 9 B U i 9 B d X R v U m V t b 3 Z l Z E N v b H V t b n M x L n t R d W F u d G l k Y W R l I G R l I E V z c M O p Y 2 l l c y w 3 f S Z x d W 9 0 O y w m c X V v d D t T Z W N 0 a W 9 u M S 9 Q T E F O S U x I Q V 9 B U i 9 B d X R v U m V t b 3 Z l Z E N v b H V t b n M x L n t J b n R l Z 3 J p Z G F k Z S B k Z S B D Z X J j Y S w 4 f S Z x d W 9 0 O y w m c X V v d D t T Z W N 0 a W 9 u M S 9 Q T E F O S U x I Q V 9 B U i 9 B d X R v U m V t b 3 Z l Z E N v b H V t b n M x L n t B b m l t Y W l z I G R l I E N y a W H D p 8 O j b y w 5 f S Z x d W 9 0 O y w m c X V v d D t T Z W N 0 a W 9 u M S 9 Q T E F O S U x I Q V 9 B U i 9 B d X R v U m V t b 3 Z l Z E N v b H V t b n M x L n t F c 3 B l Y 2 l l c y B F e G 9 0 a W N h c y B J b n Z h c 2 9 y Y X M s M T B 9 J n F 1 b 3 Q 7 L C Z x d W 9 0 O 1 N l Y 3 R p b 2 4 x L 1 B M Q U 5 J T E h B X 0 F S L 0 F 1 d G 9 S Z W 1 v d m V k Q 2 9 s d W 1 u c z E u e 0 9 j b 3 J y w 6 p u Y 2 l h I G R l I E Z v Z 2 8 s M T F 9 J n F 1 b 3 Q 7 L C Z x d W 9 0 O 1 N l Y 3 R p b 2 4 x L 1 B M Q U 5 J T E h B X 0 F S L 0 F 1 d G 9 S Z W 1 v d m V k Q 2 9 s d W 1 u c z E u e 0 R h b m 9 z I E 9 j Y X N p b 2 5 h Z G 9 z I H B v c i B Q c m F n Y S w x M n 0 m c X V v d D s s J n F 1 b 3 Q 7 U 2 V j d G l v b j E v U E x B T k l M S E F f Q V I v Q X V 0 b 1 J l b W 9 2 Z W R D b 2 x 1 b W 5 z M S 5 7 R W l 4 b y B k Z S B N Y W 5 1 d G V u w 6 f D o 2 8 s M T N 9 J n F 1 b 3 Q 7 L C Z x d W 9 0 O 1 N l Y 3 R p b 2 4 x L 1 B M Q U 5 J T E h B X 0 F S L 0 F 1 d G 9 S Z W 1 v d m V k Q 2 9 s d W 1 u c z E u e 0 5 v d G E g R m l u Y W w g Q 2 M s M T R 9 J n F 1 b 3 Q 7 L C Z x d W 9 0 O 1 N l Y 3 R p b 2 4 x L 1 B M Q U 5 J T E h B X 0 F S L 0 F 1 d G 9 S Z W 1 v d m V k Q 2 9 s d W 1 u c z E u e 0 5 v d G E g R m l u Y W w g R G V u L D E 1 f S Z x d W 9 0 O y w m c X V v d D t T Z W N 0 a W 9 u M S 9 Q T E F O S U x I Q V 9 B U i 9 B d X R v U m V t b 3 Z l Z E N v b H V t b n M x L n t O b 3 R h I E Z p b m F s I F J p L D E 2 f S Z x d W 9 0 O y w m c X V v d D t T Z W N 0 a W 9 u M S 9 Q T E F O S U x I Q V 9 B U i 9 B d X R v U m V t b 3 Z l Z E N v b H V t b n M x L n t O b 3 R h I E Z p b m F s I E F s d C w x N 3 0 m c X V v d D s s J n F 1 b 3 Q 7 U 2 V j d G l v b j E v U E x B T k l M S E F f Q V I v Q X V 0 b 1 J l b W 9 2 Z W R D b 2 x 1 b W 5 z M S 5 7 T m 9 0 Y S B G a W 5 h b C B B L i B T b 2 x v L D E 4 f S Z x d W 9 0 O y w m c X V v d D t T Z W N 0 a W 9 u M S 9 Q T E F O S U x I Q V 9 B U i 9 B d X R v U m V t b 3 Z l Z E N v b H V t b n M x L n t U c m F q w 6 l 0 b 3 J p Y S B F Y 2 9 s w 7 N n a W N h L D E 5 f S Z x d W 9 0 O y w m c X V v d D t T Z W N 0 a W 9 u M S 9 Q T E F O S U x I Q V 9 B U i 9 B d X R v U m V t b 3 Z l Z E N v b H V t b n M x L n t E Z X N s b 2 N h b W V u d G 8 s M j B 9 J n F 1 b 3 Q 7 L C Z x d W 9 0 O 1 N l Y 3 R p b 2 4 x L 1 B M Q U 5 J T E h B X 0 F S L 0 F 1 d G 9 S Z W 1 v d m V k Q 2 9 s d W 1 u c z E u e 0 1 1 Z G E s M j F 9 J n F 1 b 3 Q 7 L C Z x d W 9 0 O 1 N l Y 3 R p b 2 4 x L 1 B M Q U 5 J T E h B X 0 F S L 0 F 1 d G 9 S Z W 1 v d m V k Q 2 9 s d W 1 u c z E u e 0 N l c m N h L D I y f S Z x d W 9 0 O y w m c X V v d D t T Z W N 0 a W 9 u M S 9 Q T E F O S U x I Q V 9 B U i 9 B d X R v U m V t b 3 Z l Z E N v b H V t b n M x L n t Q U 0 E g T F A s M j N 9 J n F 1 b 3 Q 7 L C Z x d W 9 0 O 1 N l Y 3 R p b 2 4 x L 1 B M Q U 5 J T E h B X 0 F S L 0 F 1 d G 9 S Z W 1 v d m V k Q 2 9 s d W 1 u c z E u e 0 Z v c m 1 p Y 2 l k Y S w y N H 0 m c X V v d D s s J n F 1 b 3 Q 7 U 2 V j d G l v b j E v U E x B T k l M S E F f Q V I v Q X V 0 b 1 J l b W 9 2 Z W R D b 2 x 1 b W 5 z M S 5 7 S G l k c m 9 n Z W w s M j V 9 J n F 1 b 3 Q 7 L C Z x d W 9 0 O 1 N l Y 3 R p b 2 4 x L 1 B M Q U 5 J T E h B X 0 F S L 0 F 1 d G 9 S Z W 1 v d m V k Q 2 9 s d W 1 u c z E u e 0 F k d W J v L D I 2 f S Z x d W 9 0 O y w m c X V v d D t T Z W N 0 a W 9 u M S 9 Q T E F O S U x I Q V 9 B U i 9 B d X R v U m V t b 3 Z l Z E N v b H V t b n M x L n t B c 3 N p c 3 T D q m 5 j a W E g d M O p Y 2 5 p Y 2 E s M j d 9 J n F 1 b 3 Q 7 L C Z x d W 9 0 O 1 N l Y 3 R p b 2 4 x L 1 B M Q U 5 J T E h B X 0 F S L 0 F 1 d G 9 S Z W 1 v d m V k Q 2 9 s d W 1 u c z E u e 0 h l c m J p Y 2 l k Y S w y O H 0 m c X V v d D s s J n F 1 b 3 Q 7 U 2 V j d G l v b j E v U E x B T k l M S E F f Q V I v Q X V 0 b 1 J l b W 9 2 Z W R D b 2 x 1 b W 5 z M S 5 7 V m F s b 3 I g d G 9 0 Y W w g c m V j Z W J p Z G 8 g K F I k K S w y O X 0 m c X V v d D s s J n F 1 b 3 Q 7 U 2 V j d G l v b j E v U E x B T k l M S E F f Q V I v Q X V 0 b 1 J l b W 9 2 Z W R D b 2 x 1 b W 5 z M S 5 7 U G x h b n R h c y B F c 3 R p b W F k Y X M s M z B 9 J n F 1 b 3 Q 7 L C Z x d W 9 0 O 1 N l Y 3 R p b 2 4 x L 1 B M Q U 5 J T E h B X 0 F S L 0 F 1 d G 9 S Z W 1 v d m V k Q 2 9 s d W 1 u c z E u e y g l K S B t d W R h c y B h I H B s Y W 5 0 Y X I s M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R V J B T D w v S X R l b V B h d G g + P C 9 J d G V t T G 9 j Y X R p b 2 4 + P F N 0 Y W J s Z U V u d H J p Z X M + P E V u d H J 5 I F R 5 c G U 9 I k Z p b G x D b 2 x 1 b W 5 U e X B l c y I g V m F s d W U 9 I n N C Z 1 l H Q m d N R k J R V U Z B Q V V G Q X d V R k F 3 T U d B d 0 1 E Q X d B R E F 3 T U R B Q U F E Q X d N R E F 3 V U Z C U V V G Q l F V R k J R V U Z C U U 1 G Q l F V R k J R T U R B d 0 1 E Q X d V R k J R V U Z B Q U 1 E Q l F V P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x h c 3 R V c G R h d G V k I i B W Y W x 1 Z T 0 i Z D I w M j U t M D g t M j d U M T g 6 M j Y 6 N T A u N D Q 2 M j k z O F o i I C 8 + P E V u d H J 5 I F R 5 c G U 9 I k Z p b G x F c n J v c k N v d W 5 0 I i B W Y W x 1 Z T 0 i b D E y O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Y z g x O T U 1 Z G U t M T F h O S 0 0 N D k z L W E 0 Y T U t Y z l j N z F k M T I w Y z J l I i A v P j x F b n R y e S B U e X B l P S J G a W x s Q 2 9 1 b n Q i I F Z h b H V l P S J s M T U 5 I i A v P j x F b n R y e S B U e X B l P S J S Z X N 1 b H R U e X B l I i B W Y W x 1 Z T 0 i c 1 R h Y m x l I i A v P j x F b n R y e S B U e X B l P S J O Y X Z p Z 2 F 0 a W 9 u U 3 R l c E 5 h b W U i I F Z h b H V l P S J z T m F 2 Z W d h w 6 f D o 2 8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Q 2 9 s d W 1 u T m F t Z X M i I F Z h b H V l P S J z W y Z x d W 9 0 O 0 l E J n F 1 b 3 Q 7 L C Z x d W 9 0 O 1 B y b 2 R 1 d G 9 y J n F 1 b 3 Q 7 L C Z x d W 9 0 O 0 V z d M O h Z 2 l v J n F 1 b 3 Q 7 L C Z x d W 9 0 O 0 l u d G V y d m V u w 6 f D o 2 8 m c X V v d D s s J n F 1 b 3 Q 7 T s K 6 I G R h I E l u d G V y d m V u w 6 f D o 2 8 m c X V v d D s s J n F 1 b 3 Q 7 V G F t Y W 5 o b y B k Y S D D o X J l Y S A o a G E p J n F 1 b 3 Q 7 L C Z x d W 9 0 O 0 1 1 Z G E m c X V v d D s s J n F 1 b 3 Q 7 Q 2 V y Y 2 E m c X V v d D s s J n F 1 b 3 Q 7 U F N B I E x Q J n F 1 b 3 Q 7 L C Z x d W 9 0 O 0 Z v c m 1 p Y 2 l k Y S Z x d W 9 0 O y w m c X V v d D t I a W R y b 2 d l b C Z x d W 9 0 O y w m c X V v d D t B Z H V i b y Z x d W 9 0 O y w m c X V v d D t B c 3 N p c 3 T D q m 5 j a W E g d M O p Y 2 5 p Y 2 E m c X V v d D s s J n F 1 b 3 Q 7 S G V y Y m l j a W R h J n F 1 b 3 Q 7 L C Z x d W 9 0 O 1 Z h b G 9 y I H R v d G F s I H J l Y 2 V i a W R v I C h S J C k m c X V v d D s s J n F 1 b 3 Q 7 T G 9 0 Z S Z x d W 9 0 O y w m c X V v d D t O b 3 R h I E l j J n F 1 b 3 Q 7 L C Z x d W 9 0 O 1 F 0 Z C B k Z S B D Z X J j Y S B w Y X J h I F J l Y 3 V w Z X J h w 6 f D o 2 8 m c X V v d D s s J n F 1 b 3 Q 7 T m 9 0 Y S B B Y y Z x d W 9 0 O y w m c X V v d D t O b 3 R h I E V F S W 4 m c X V v d D s s J n F 1 b 3 Q 7 T m 9 0 Y S B P Z i Z x d W 9 0 O y w m c X V v d D t O b 3 R h I E R P U C Z x d W 9 0 O y w m c X V v d D t N Y W 5 1 d G V u w 6 f D o 2 8 m c X V v d D s s J n F 1 b 3 Q 7 T m 9 0 Y S B D Y y Z x d W 9 0 O y w m c X V v d D t O b 3 R h I E R l b i Z x d W 9 0 O y w m c X V v d D t O b 3 R h I F J p J n F 1 b 3 Q 7 L C Z x d W 9 0 O 0 5 v d G E g Q W x 0 J n F 1 b 3 Q 7 L C Z x d W 9 0 O 0 5 v d G E g Q S 4 g U 2 9 s b y Z x d W 9 0 O y w m c X V v d D t U c m F q Z X T D s 3 J p Y S B F Y 2 9 s w 7 N n a W N h J n F 1 b 3 Q 7 L C Z x d W 9 0 O 0 R l c 2 x v Y 2 F t Z W 5 0 b y Z x d W 9 0 O y w m c X V v d D t j b 2 5 0 J n F 1 b 3 Q 7 L C Z x d W 9 0 O 1 F 1 Y W 5 0 a W R h Z G U g Z G U g U G F y Y 2 V s Y X M m c X V v d D s s J n F 1 b 3 Q 7 U X V h b n R p Z G F k Z S B k Z S B J b m R p d m l k d W 9 z J n F 1 b 3 Q 7 L C Z x d W 9 0 O 1 F 1 Y W 5 0 a W R h Z G U g Z G U g R X N w w 6 l j a W V z J n F 1 b 3 Q 7 L C Z x d W 9 0 O 0 F s d H V y Y S B k Y X M g T X V k Y X M m c X V v d D s s J n F 1 b 3 Q 7 U X R k I E 1 1 Z G F z I E V z d G l t Y W R h c y B J b n R l c n Z l b s O n w 6 N v J n F 1 b 3 Q 7 L C Z x d W 9 0 O 1 F 0 Z C B N d W R h c y B Q b G F u d G l v J n F 1 b 3 Q 7 L C Z x d W 9 0 O 0 F k d W J h w 6 f D o 2 8 g Q 2 9 i Z X J 0 d X J h I C h S J C k m c X V v d D s s J n F 1 b 3 Q 7 Q W R 1 Y m H D p 8 O j b y B w b G F u d G l v I C h S J C k m c X V v d D s s J n F 1 b 3 Q 7 Q 3 V z d G 8 g Z G U g T X V k Y X M o U i Q p J n F 1 b 3 Q 7 L C Z x d W 9 0 O 1 N l b W V u d G U g K F I k K S Z x d W 9 0 O y w m c X V v d D t D b 2 5 0 c m 9 s Z S B k Z S B G b 3 J t a W d h c y A o U i Q p J n F 1 b 3 Q 7 L C Z x d W 9 0 O 0 N v c m 9 h b W V u d G 8 g b W F u d W F s I G F u b y A x I C h S J C k m c X V v d D s s J n F 1 b 3 Q 7 Q 2 9 y b 2 F t Z W 5 0 b y B t Y W 5 1 Y W w g Y W 5 v I D I g K F I k K S Z x d W 9 0 O y w m c X V v d D t S b 8 O n Y W R h I H N l b W k g b W V j Y W 5 p e m F k Y S B B b m 8 g M S h S J C k m c X V v d D s s J n F 1 b 3 Q 7 U m / D p 2 F k Y S B z Z W 1 p I G 1 l Y 2 F u a X p h Z G E g Q W 5 v I D I o U i Q p J n F 1 b 3 Q 7 L C Z x d W 9 0 O 0 N v b n N 0 c n X D p 8 O j b y B k Y S B D Z X J j Y S Z x d W 9 0 O y w m c X V v d D t Q b G F u d G l v J n F 1 b 3 Q 7 L C Z x d W 9 0 O 0 F k d W J h w 6 f D o 2 8 g Z G U g Q 2 9 i Z X J 0 d X J h J n F 1 b 3 Q 7 L C Z x d W 9 0 O 0 N v c 2 5 0 c n X D p 8 O j b y B k Z S B B Y 2 V p c m 8 m c X V v d D s s J n F 1 b 3 Q 7 Q 2 9 t Y m F 0 Z S B k Z S B G b 3 J t a W d h c y Z x d W 9 0 O y w m c X V v d D t B c G x p Y 2 H D p 8 O j b y B k Z S B I Z X J i a W N p Z G E m c X V v d D s s J n F 1 b 3 Q 7 U m V 0 a X J h Z G E g Z G U g Y W 1 v c 3 R y Y X M g Z G U g c 2 9 s b y B w Y X J h I G F u w 6 F s a X N l J n F 1 b 3 Q 7 L C Z x d W 9 0 O 0 d l c m V u d G U g Z G U g b 3 B l c m H D p 8 O 1 Z X M m c X V v d D s s J n F 1 b 3 Q 7 Q 2 9 v c m R l b m F k b 3 I g Z G U g Y 2 F t c G 8 m c X V v d D s s J n F 1 b 3 Q 7 T 3 B l c m F k b 3 I g Z G U g Y 2 F t c G 8 m c X V v d D s s J n F 1 b 3 Q 7 R G V z b G 9 j Y W 1 l b n R v I E N 1 c 3 R v I C h S J C k m c X V v d D s s J n F 1 b 3 Q 7 Q W x p b W V u d G H D p 8 O j b y Z x d W 9 0 O y w m c X V v d D t M d W N y b y Z x d W 9 0 O y w m c X V v d D t J b X B v c 3 R v c y Z x d W 9 0 O y w m c X V v d D t W Q U x P U i B G S U 5 B T C Z x d W 9 0 O y w m c X V v d D t P U s O H Q U 1 F T l R P J n F 1 b 3 Q 7 L C Z x d W 9 0 O y U m c X V v d D s s J n F 1 b 3 Q 7 Q 2 9 s d W 1 u N j Q m c X V v d D s s J n F 1 b 3 Q 7 R E l B I C Z x d W 9 0 O y w m c X V v d D t D b 2 x 1 b W 4 2 N i Z x d W 9 0 O y w m c X V v d D t D b 2 x 1 b W 4 2 N y Z x d W 9 0 O y w m c X V v d D t D b 2 x 1 b W 4 2 O C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F U k F M L 1 Z h b G 9 y I F N 1 Y n N 0 a X R 1 w 6 1 k b z U u e 0 l E L D B 9 J n F 1 b 3 Q 7 L C Z x d W 9 0 O 1 N l Y 3 R p b 2 4 x L 0 d F U k F M L 1 R p c G 8 g Q W x 0 Z X J h Z G 8 u e 1 B y b 2 R 1 d G 9 y L D F 9 J n F 1 b 3 Q 7 L C Z x d W 9 0 O 1 N l Y 3 R p b 2 4 x L 0 d F U k F M L 1 R p c G 8 g Q W x 0 Z X J h Z G 8 u e 0 V z d M O h Z 2 l v L D J 9 J n F 1 b 3 Q 7 L C Z x d W 9 0 O 1 N l Y 3 R p b 2 4 x L 0 d F U k F M L 1 R p c G 8 g Q W x 0 Z X J h Z G 8 u e 0 l u d G V y d m V u w 6 f D o 2 8 s M 3 0 m c X V v d D s s J n F 1 b 3 Q 7 U 2 V j d G l v b j E v R 0 V S Q U w v V G l w b y B B b H R l c m F k b y 5 7 T s K 6 I G R h I E l u d G V y d m V u w 6 f D o 2 8 s N H 0 m c X V v d D s s J n F 1 b 3 Q 7 U 2 V j d G l v b j E v R 0 V S Q U w v V G l w b y B B b H R l c m F k b y 5 7 V G F t Y W 5 o b y B k Y S D D o X J l Y S A o a G E p L D V 9 J n F 1 b 3 Q 7 L C Z x d W 9 0 O 1 N l Y 3 R p b 2 4 x L 0 d F U k F M L 1 R p c G 8 g Q W x 0 Z X J h Z G 8 u e 0 1 1 Z G E s N n 0 m c X V v d D s s J n F 1 b 3 Q 7 U 2 V j d G l v b j E v R 0 V S Q U w v V G l w b y B B b H R l c m F k b y 5 7 Q 2 V y Y 2 E s N 3 0 m c X V v d D s s J n F 1 b 3 Q 7 U 2 V j d G l v b j E v R 0 V S Q U w v V G l w b y B B b H R l c m F k b y 5 7 U F N B I E x Q L D h 9 J n F 1 b 3 Q 7 L C Z x d W 9 0 O 1 N l Y 3 R p b 2 4 x L 0 d F U k F M L 1 R p c G 8 g Q W x 0 Z X J h Z G 8 u e 0 Z v c m 1 p Y 2 l k Y S w 5 f S Z x d W 9 0 O y w m c X V v d D t T Z W N 0 a W 9 u M S 9 H R V J B T C 9 U a X B v I E F s d G V y Y W R v L n t I a W R y b 2 d l b C w x M H 0 m c X V v d D s s J n F 1 b 3 Q 7 U 2 V j d G l v b j E v R 0 V S Q U w v V G l w b y B B b H R l c m F k b y 5 7 Q W R 1 Y m 8 s M T F 9 J n F 1 b 3 Q 7 L C Z x d W 9 0 O 1 N l Y 3 R p b 2 4 x L 0 d F U k F M L 1 R p c G 8 g Q W x 0 Z X J h Z G 8 u e 0 F z c 2 l z d M O q b m N p Y S B 0 w 6 l j b m l j Y S w x M n 0 m c X V v d D s s J n F 1 b 3 Q 7 U 2 V j d G l v b j E v R 0 V S Q U w v V G l w b y B B b H R l c m F k b y 5 7 S G V y Y m l j a W R h L D E z f S Z x d W 9 0 O y w m c X V v d D t T Z W N 0 a W 9 u M S 9 H R V J B T C 9 U a X B v I E F s d G V y Y W R v L n t W Y W x v c i B 0 b 3 R h b C B y Z W N l Y m l k b y A o U i Q p L D E 0 f S Z x d W 9 0 O y w m c X V v d D t T Z W N 0 a W 9 u M S 9 H R V J B T C 9 U a X B v I E F s d G V y Y W R v L n t M b 3 R l L D E 1 f S Z x d W 9 0 O y w m c X V v d D t T Z W N 0 a W 9 u M S 9 H R V J B T C 9 U a X B v I E F s d G V y Y W R v L n t O b 3 R h I E l j L D E 2 f S Z x d W 9 0 O y w m c X V v d D t T Z W N 0 a W 9 u M S 9 H R V J B T C 9 U a X B v I E F s d G V y Y W R v L n t R d G Q g Z G U g Q 2 V y Y 2 E g c G F y Y S B S Z W N 1 c G V y Y c O n w 6 N v L D E 3 f S Z x d W 9 0 O y w m c X V v d D t T Z W N 0 a W 9 u M S 9 H R V J B T C 9 U a X B v I E F s d G V y Y W R v L n t O b 3 R h I E F j L D E 4 f S Z x d W 9 0 O y w m c X V v d D t T Z W N 0 a W 9 u M S 9 H R V J B T C 9 U a X B v I E F s d G V y Y W R v L n t O b 3 R h I E V F S W 4 s M T l 9 J n F 1 b 3 Q 7 L C Z x d W 9 0 O 1 N l Y 3 R p b 2 4 x L 0 d F U k F M L 1 R p c G 8 g Q W x 0 Z X J h Z G 8 u e 0 5 v d G E g T 2 Y s M j B 9 J n F 1 b 3 Q 7 L C Z x d W 9 0 O 1 N l Y 3 R p b 2 4 x L 0 d F U k F M L 1 R p c G 8 g Q W x 0 Z X J h Z G 8 u e 0 5 v d G E g R E 9 Q L D I x f S Z x d W 9 0 O y w m c X V v d D t T Z W N 0 a W 9 u M S 9 H R V J B T C 9 U a X B v I E F s d G V y Y W R v L n t N Y W 5 1 d G V u w 6 f D o 2 8 s M j J 9 J n F 1 b 3 Q 7 L C Z x d W 9 0 O 1 N l Y 3 R p b 2 4 x L 0 d F U k F M L 1 R p c G 8 g Q W x 0 Z X J h Z G 8 u e 0 5 v d G E g Q 2 M s M j N 9 J n F 1 b 3 Q 7 L C Z x d W 9 0 O 1 N l Y 3 R p b 2 4 x L 0 d F U k F M L 1 R p c G 8 g Q W x 0 Z X J h Z G 8 u e 0 5 v d G E g R G V u L D I 0 f S Z x d W 9 0 O y w m c X V v d D t T Z W N 0 a W 9 u M S 9 H R V J B T C 9 U a X B v I E F s d G V y Y W R v L n t O b 3 R h I F J p L D I 1 f S Z x d W 9 0 O y w m c X V v d D t T Z W N 0 a W 9 u M S 9 H R V J B T C 9 U a X B v I E F s d G V y Y W R v L n t O b 3 R h I E F s d C w y N n 0 m c X V v d D s s J n F 1 b 3 Q 7 U 2 V j d G l v b j E v R 0 V S Q U w v V G l w b y B B b H R l c m F k b y 5 7 T m 9 0 Y S B B L i B T b 2 x v L D I 3 f S Z x d W 9 0 O y w m c X V v d D t T Z W N 0 a W 9 u M S 9 H R V J B T C 9 U a X B v I E F s d G V y Y W R v L n t U c m F q Z X T D s 3 J p Y S B F Y 2 9 s w 7 N n a W N h L D I 4 f S Z x d W 9 0 O y w m c X V v d D t T Z W N 0 a W 9 u M S 9 H R V J B T C 9 U a X B v I E F s d G V y Y W R v L n t E Z X N s b 2 N h b W V u d G 8 s M j l 9 J n F 1 b 3 Q 7 L C Z x d W 9 0 O 1 N l Y 3 R p b 2 4 x L 0 d F U k F M L 1 R p c G 8 g Q W x 0 Z X J h Z G 8 u e 2 N v b n Q s M z B 9 J n F 1 b 3 Q 7 L C Z x d W 9 0 O 1 N l Y 3 R p b 2 4 x L 0 d F U k F M L 1 R p c G 8 g Q W x 0 Z X J h Z G 8 u e 1 F 1 Y W 5 0 a W R h Z G U g Z G U g U G F y Y 2 V s Y X M s M z F 9 J n F 1 b 3 Q 7 L C Z x d W 9 0 O 1 N l Y 3 R p b 2 4 x L 0 d F U k F M L 1 R p c G 8 g Q W x 0 Z X J h Z G 8 u e 1 F 1 Y W 5 0 a W R h Z G U g Z G U g S W 5 k a X Z p Z H V v c y w z M n 0 m c X V v d D s s J n F 1 b 3 Q 7 U 2 V j d G l v b j E v R 0 V S Q U w v V G l w b y B B b H R l c m F k b y 5 7 U X V h b n R p Z G F k Z S B k Z S B F c 3 D D q W N p Z X M s M z N 9 J n F 1 b 3 Q 7 L C Z x d W 9 0 O 1 N l Y 3 R p b 2 4 x L 0 d F U k F M L 1 R p c G 8 g Q W x 0 Z X J h Z G 8 u e 0 F s d H V y Y S B k Y X M g T X V k Y X M s M z R 9 J n F 1 b 3 Q 7 L C Z x d W 9 0 O 1 N l Y 3 R p b 2 4 x L 0 d F U k F M L 1 R p c G 8 g Q W x 0 Z X J h Z G 8 u e 1 F 0 Z C B N d W R h c y B F c 3 R p b W F k Y X M g S W 5 0 Z X J 2 Z W 7 D p 8 O j b y w z N X 0 m c X V v d D s s J n F 1 b 3 Q 7 U 2 V j d G l v b j E v R 0 V S Q U w v V G l w b y B B b H R l c m F k b y 5 7 U X R k I E 1 1 Z G F z I F B s Y W 5 0 a W 8 s M z Z 9 J n F 1 b 3 Q 7 L C Z x d W 9 0 O 1 N l Y 3 R p b 2 4 x L 0 d F U k F M L 1 R p c G 8 g Q W x 0 Z X J h Z G 8 u e 0 F k d W J h w 6 f D o 2 8 g Q 2 9 i Z X J 0 d X J h I C h S J C k s M z d 9 J n F 1 b 3 Q 7 L C Z x d W 9 0 O 1 N l Y 3 R p b 2 4 x L 0 d F U k F M L 1 R p c G 8 g Q W x 0 Z X J h Z G 8 u e 0 F k d W J h w 6 f D o 2 8 g c G x h b n R p b y A o U i Q p L D M 4 f S Z x d W 9 0 O y w m c X V v d D t T Z W N 0 a W 9 u M S 9 H R V J B T C 9 U a X B v I E F s d G V y Y W R v L n t D d X N 0 b y B k Z S B N d W R h c y h S J C k s M z l 9 J n F 1 b 3 Q 7 L C Z x d W 9 0 O 1 N l Y 3 R p b 2 4 x L 0 d F U k F M L 1 R p c G 8 g Q W x 0 Z X J h Z G 8 u e 1 N l b W V u d G U g K F I k K S w 0 M H 0 m c X V v d D s s J n F 1 b 3 Q 7 U 2 V j d G l v b j E v R 0 V S Q U w v V G l w b y B B b H R l c m F k b y 5 7 Q 2 9 u d H J v b G U g Z G U g R m 9 y b W l n Y X M g K F I k K S w 0 M X 0 m c X V v d D s s J n F 1 b 3 Q 7 U 2 V j d G l v b j E v R 0 V S Q U w v V G l w b y B B b H R l c m F k b y 5 7 Q 2 9 y b 2 F t Z W 5 0 b y B t Y W 5 1 Y W w g Y W 5 v I D E g K F I k K S w 0 M n 0 m c X V v d D s s J n F 1 b 3 Q 7 U 2 V j d G l v b j E v R 0 V S Q U w v V G l w b y B B b H R l c m F k b y 5 7 Q 2 9 y b 2 F t Z W 5 0 b y B t Y W 5 1 Y W w g Y W 5 v I D I g K F I k K S w 0 M 3 0 m c X V v d D s s J n F 1 b 3 Q 7 U 2 V j d G l v b j E v R 0 V S Q U w v V G l w b y B B b H R l c m F k b y 5 7 U m / D p 2 F k Y S B z Z W 1 p I G 1 l Y 2 F u a X p h Z G E g Q W 5 v I D E o U i Q p L D Q 0 f S Z x d W 9 0 O y w m c X V v d D t T Z W N 0 a W 9 u M S 9 H R V J B T C 9 U a X B v I E F s d G V y Y W R v L n t S b 8 O n Y W R h I H N l b W k g b W V j Y W 5 p e m F k Y S B B b m 8 g M i h S J C k s N D V 9 J n F 1 b 3 Q 7 L C Z x d W 9 0 O 1 N l Y 3 R p b 2 4 x L 0 d F U k F M L 1 R p c G 8 g Q W x 0 Z X J h Z G 8 u e 0 N v b n N 0 c n X D p 8 O j b y B k Y S B D Z X J j Y S w 0 N n 0 m c X V v d D s s J n F 1 b 3 Q 7 U 2 V j d G l v b j E v R 0 V S Q U w v V G l w b y B B b H R l c m F k b y 5 7 U G x h b n R p b y w 0 N 3 0 m c X V v d D s s J n F 1 b 3 Q 7 U 2 V j d G l v b j E v R 0 V S Q U w v V G l w b y B B b H R l c m F k b y 5 7 Q W R 1 Y m H D p 8 O j b y B k Z S B D b 2 J l c n R 1 c m E s N D h 9 J n F 1 b 3 Q 7 L C Z x d W 9 0 O 1 N l Y 3 R p b 2 4 x L 0 d F U k F M L 1 R p c G 8 g Q W x 0 Z X J h Z G 8 u e 0 N v c 2 5 0 c n X D p 8 O j b y B k Z S B B Y 2 V p c m 8 s N D l 9 J n F 1 b 3 Q 7 L C Z x d W 9 0 O 1 N l Y 3 R p b 2 4 x L 0 d F U k F M L 1 R p c G 8 g Q W x 0 Z X J h Z G 8 u e 0 N v b W J h d G U g Z G U g R m 9 y b W l n Y X M s N T B 9 J n F 1 b 3 Q 7 L C Z x d W 9 0 O 1 N l Y 3 R p b 2 4 x L 0 d F U k F M L 1 R p c G 8 g Q W x 0 Z X J h Z G 8 u e 0 F w b G l j Y c O n w 6 N v I G R l I E h l c m J p Y 2 l k Y S w 1 M X 0 m c X V v d D s s J n F 1 b 3 Q 7 U 2 V j d G l v b j E v R 0 V S Q U w v V G l w b y B B b H R l c m F k b y 5 7 U m V 0 a X J h Z G E g Z G U g Y W 1 v c 3 R y Y X M g Z G U g c 2 9 s b y B w Y X J h I G F u w 6 F s a X N l L D U y f S Z x d W 9 0 O y w m c X V v d D t T Z W N 0 a W 9 u M S 9 H R V J B T C 9 U a X B v I E F s d G V y Y W R v L n t H Z X J l b n R l I G R l I G 9 w Z X J h w 6 f D t W V z L D U z f S Z x d W 9 0 O y w m c X V v d D t T Z W N 0 a W 9 u M S 9 H R V J B T C 9 U a X B v I E F s d G V y Y W R v L n t D b 2 9 y Z G V u Y W R v c i B k Z S B j Y W 1 w b y w 1 N H 0 m c X V v d D s s J n F 1 b 3 Q 7 U 2 V j d G l v b j E v R 0 V S Q U w v V G l w b y B B b H R l c m F k b y 5 7 T 3 B l c m F k b 3 I g Z G U g Y 2 F t c G 8 s N T V 9 J n F 1 b 3 Q 7 L C Z x d W 9 0 O 1 N l Y 3 R p b 2 4 x L 0 d F U k F M L 1 R p c G 8 g Q W x 0 Z X J h Z G 8 u e 0 R l c 2 x v Y 2 F t Z W 5 0 b y B D d X N 0 b y A o U i Q p L D U 2 f S Z x d W 9 0 O y w m c X V v d D t T Z W N 0 a W 9 u M S 9 H R V J B T C 9 U a X B v I E F s d G V y Y W R v L n t B b G l t Z W 5 0 Y c O n w 6 N v L D U 3 f S Z x d W 9 0 O y w m c X V v d D t T Z W N 0 a W 9 u M S 9 H R V J B T C 9 U a X B v I E F s d G V y Y W R v L n t M d W N y b y w 1 O H 0 m c X V v d D s s J n F 1 b 3 Q 7 U 2 V j d G l v b j E v R 0 V S Q U w v V G l w b y B B b H R l c m F k b y 5 7 S W 1 w b 3 N 0 b 3 M s N T l 9 J n F 1 b 3 Q 7 L C Z x d W 9 0 O 1 N l Y 3 R p b 2 4 x L 0 d F U k F M L 1 R p c G 8 g Q W x 0 Z X J h Z G 8 u e 1 Z B T E 9 S I E Z J T k F M L D Y w f S Z x d W 9 0 O y w m c X V v d D t T Z W N 0 a W 9 u M S 9 H R V J B T C 9 U a X B v I E F s d G V y Y W R v L n t P U s O H Q U 1 F T l R P L D Y x f S Z x d W 9 0 O y w m c X V v d D t T Z W N 0 a W 9 u M S 9 H R V J B T C 9 U a X B v I E F s d G V y Y W R v L n s l L D Y y f S Z x d W 9 0 O y w m c X V v d D t T Z W N 0 a W 9 u M S 9 H R V J B T C 9 U a X B v I E F s d G V y Y W R v L n t D b 2 x 1 b W 4 2 N C w 2 M 3 0 m c X V v d D s s J n F 1 b 3 Q 7 U 2 V j d G l v b j E v R 0 V S Q U w v V G l w b y B B b H R l c m F k b y 5 7 R E l B I C w 2 N H 0 m c X V v d D s s J n F 1 b 3 Q 7 U 2 V j d G l v b j E v R 0 V S Q U w v V G l w b y B B b H R l c m F k b y 5 7 Q 2 9 s d W 1 u N j Y s N j V 9 J n F 1 b 3 Q 7 L C Z x d W 9 0 O 1 N l Y 3 R p b 2 4 x L 0 d F U k F M L 1 R p c G 8 g Q W x 0 Z X J h Z G 8 u e 0 N v b H V t b j Y 3 L D Y 2 f S Z x d W 9 0 O y w m c X V v d D t T Z W N 0 a W 9 u M S 9 H R V J B T C 9 U a X B v I E F s d G V y Y W R v L n t D b 2 x 1 b W 4 2 O C w 2 N 3 0 m c X V v d D t d L C Z x d W 9 0 O 0 N v b H V t b k N v d W 5 0 J n F 1 b 3 Q 7 O j Y 4 L C Z x d W 9 0 O 0 t l e U N v b H V t b k 5 h b W V z J n F 1 b 3 Q 7 O l t d L C Z x d W 9 0 O 0 N v b H V t b k l k Z W 5 0 a X R p Z X M m c X V v d D s 6 W y Z x d W 9 0 O 1 N l Y 3 R p b 2 4 x L 0 d F U k F M L 1 Z h b G 9 y I F N 1 Y n N 0 a X R 1 w 6 1 k b z U u e 0 l E L D B 9 J n F 1 b 3 Q 7 L C Z x d W 9 0 O 1 N l Y 3 R p b 2 4 x L 0 d F U k F M L 1 R p c G 8 g Q W x 0 Z X J h Z G 8 u e 1 B y b 2 R 1 d G 9 y L D F 9 J n F 1 b 3 Q 7 L C Z x d W 9 0 O 1 N l Y 3 R p b 2 4 x L 0 d F U k F M L 1 R p c G 8 g Q W x 0 Z X J h Z G 8 u e 0 V z d M O h Z 2 l v L D J 9 J n F 1 b 3 Q 7 L C Z x d W 9 0 O 1 N l Y 3 R p b 2 4 x L 0 d F U k F M L 1 R p c G 8 g Q W x 0 Z X J h Z G 8 u e 0 l u d G V y d m V u w 6 f D o 2 8 s M 3 0 m c X V v d D s s J n F 1 b 3 Q 7 U 2 V j d G l v b j E v R 0 V S Q U w v V G l w b y B B b H R l c m F k b y 5 7 T s K 6 I G R h I E l u d G V y d m V u w 6 f D o 2 8 s N H 0 m c X V v d D s s J n F 1 b 3 Q 7 U 2 V j d G l v b j E v R 0 V S Q U w v V G l w b y B B b H R l c m F k b y 5 7 V G F t Y W 5 o b y B k Y S D D o X J l Y S A o a G E p L D V 9 J n F 1 b 3 Q 7 L C Z x d W 9 0 O 1 N l Y 3 R p b 2 4 x L 0 d F U k F M L 1 R p c G 8 g Q W x 0 Z X J h Z G 8 u e 0 1 1 Z G E s N n 0 m c X V v d D s s J n F 1 b 3 Q 7 U 2 V j d G l v b j E v R 0 V S Q U w v V G l w b y B B b H R l c m F k b y 5 7 Q 2 V y Y 2 E s N 3 0 m c X V v d D s s J n F 1 b 3 Q 7 U 2 V j d G l v b j E v R 0 V S Q U w v V G l w b y B B b H R l c m F k b y 5 7 U F N B I E x Q L D h 9 J n F 1 b 3 Q 7 L C Z x d W 9 0 O 1 N l Y 3 R p b 2 4 x L 0 d F U k F M L 1 R p c G 8 g Q W x 0 Z X J h Z G 8 u e 0 Z v c m 1 p Y 2 l k Y S w 5 f S Z x d W 9 0 O y w m c X V v d D t T Z W N 0 a W 9 u M S 9 H R V J B T C 9 U a X B v I E F s d G V y Y W R v L n t I a W R y b 2 d l b C w x M H 0 m c X V v d D s s J n F 1 b 3 Q 7 U 2 V j d G l v b j E v R 0 V S Q U w v V G l w b y B B b H R l c m F k b y 5 7 Q W R 1 Y m 8 s M T F 9 J n F 1 b 3 Q 7 L C Z x d W 9 0 O 1 N l Y 3 R p b 2 4 x L 0 d F U k F M L 1 R p c G 8 g Q W x 0 Z X J h Z G 8 u e 0 F z c 2 l z d M O q b m N p Y S B 0 w 6 l j b m l j Y S w x M n 0 m c X V v d D s s J n F 1 b 3 Q 7 U 2 V j d G l v b j E v R 0 V S Q U w v V G l w b y B B b H R l c m F k b y 5 7 S G V y Y m l j a W R h L D E z f S Z x d W 9 0 O y w m c X V v d D t T Z W N 0 a W 9 u M S 9 H R V J B T C 9 U a X B v I E F s d G V y Y W R v L n t W Y W x v c i B 0 b 3 R h b C B y Z W N l Y m l k b y A o U i Q p L D E 0 f S Z x d W 9 0 O y w m c X V v d D t T Z W N 0 a W 9 u M S 9 H R V J B T C 9 U a X B v I E F s d G V y Y W R v L n t M b 3 R l L D E 1 f S Z x d W 9 0 O y w m c X V v d D t T Z W N 0 a W 9 u M S 9 H R V J B T C 9 U a X B v I E F s d G V y Y W R v L n t O b 3 R h I E l j L D E 2 f S Z x d W 9 0 O y w m c X V v d D t T Z W N 0 a W 9 u M S 9 H R V J B T C 9 U a X B v I E F s d G V y Y W R v L n t R d G Q g Z G U g Q 2 V y Y 2 E g c G F y Y S B S Z W N 1 c G V y Y c O n w 6 N v L D E 3 f S Z x d W 9 0 O y w m c X V v d D t T Z W N 0 a W 9 u M S 9 H R V J B T C 9 U a X B v I E F s d G V y Y W R v L n t O b 3 R h I E F j L D E 4 f S Z x d W 9 0 O y w m c X V v d D t T Z W N 0 a W 9 u M S 9 H R V J B T C 9 U a X B v I E F s d G V y Y W R v L n t O b 3 R h I E V F S W 4 s M T l 9 J n F 1 b 3 Q 7 L C Z x d W 9 0 O 1 N l Y 3 R p b 2 4 x L 0 d F U k F M L 1 R p c G 8 g Q W x 0 Z X J h Z G 8 u e 0 5 v d G E g T 2 Y s M j B 9 J n F 1 b 3 Q 7 L C Z x d W 9 0 O 1 N l Y 3 R p b 2 4 x L 0 d F U k F M L 1 R p c G 8 g Q W x 0 Z X J h Z G 8 u e 0 5 v d G E g R E 9 Q L D I x f S Z x d W 9 0 O y w m c X V v d D t T Z W N 0 a W 9 u M S 9 H R V J B T C 9 U a X B v I E F s d G V y Y W R v L n t N Y W 5 1 d G V u w 6 f D o 2 8 s M j J 9 J n F 1 b 3 Q 7 L C Z x d W 9 0 O 1 N l Y 3 R p b 2 4 x L 0 d F U k F M L 1 R p c G 8 g Q W x 0 Z X J h Z G 8 u e 0 5 v d G E g Q 2 M s M j N 9 J n F 1 b 3 Q 7 L C Z x d W 9 0 O 1 N l Y 3 R p b 2 4 x L 0 d F U k F M L 1 R p c G 8 g Q W x 0 Z X J h Z G 8 u e 0 5 v d G E g R G V u L D I 0 f S Z x d W 9 0 O y w m c X V v d D t T Z W N 0 a W 9 u M S 9 H R V J B T C 9 U a X B v I E F s d G V y Y W R v L n t O b 3 R h I F J p L D I 1 f S Z x d W 9 0 O y w m c X V v d D t T Z W N 0 a W 9 u M S 9 H R V J B T C 9 U a X B v I E F s d G V y Y W R v L n t O b 3 R h I E F s d C w y N n 0 m c X V v d D s s J n F 1 b 3 Q 7 U 2 V j d G l v b j E v R 0 V S Q U w v V G l w b y B B b H R l c m F k b y 5 7 T m 9 0 Y S B B L i B T b 2 x v L D I 3 f S Z x d W 9 0 O y w m c X V v d D t T Z W N 0 a W 9 u M S 9 H R V J B T C 9 U a X B v I E F s d G V y Y W R v L n t U c m F q Z X T D s 3 J p Y S B F Y 2 9 s w 7 N n a W N h L D I 4 f S Z x d W 9 0 O y w m c X V v d D t T Z W N 0 a W 9 u M S 9 H R V J B T C 9 U a X B v I E F s d G V y Y W R v L n t E Z X N s b 2 N h b W V u d G 8 s M j l 9 J n F 1 b 3 Q 7 L C Z x d W 9 0 O 1 N l Y 3 R p b 2 4 x L 0 d F U k F M L 1 R p c G 8 g Q W x 0 Z X J h Z G 8 u e 2 N v b n Q s M z B 9 J n F 1 b 3 Q 7 L C Z x d W 9 0 O 1 N l Y 3 R p b 2 4 x L 0 d F U k F M L 1 R p c G 8 g Q W x 0 Z X J h Z G 8 u e 1 F 1 Y W 5 0 a W R h Z G U g Z G U g U G F y Y 2 V s Y X M s M z F 9 J n F 1 b 3 Q 7 L C Z x d W 9 0 O 1 N l Y 3 R p b 2 4 x L 0 d F U k F M L 1 R p c G 8 g Q W x 0 Z X J h Z G 8 u e 1 F 1 Y W 5 0 a W R h Z G U g Z G U g S W 5 k a X Z p Z H V v c y w z M n 0 m c X V v d D s s J n F 1 b 3 Q 7 U 2 V j d G l v b j E v R 0 V S Q U w v V G l w b y B B b H R l c m F k b y 5 7 U X V h b n R p Z G F k Z S B k Z S B F c 3 D D q W N p Z X M s M z N 9 J n F 1 b 3 Q 7 L C Z x d W 9 0 O 1 N l Y 3 R p b 2 4 x L 0 d F U k F M L 1 R p c G 8 g Q W x 0 Z X J h Z G 8 u e 0 F s d H V y Y S B k Y X M g T X V k Y X M s M z R 9 J n F 1 b 3 Q 7 L C Z x d W 9 0 O 1 N l Y 3 R p b 2 4 x L 0 d F U k F M L 1 R p c G 8 g Q W x 0 Z X J h Z G 8 u e 1 F 0 Z C B N d W R h c y B F c 3 R p b W F k Y X M g S W 5 0 Z X J 2 Z W 7 D p 8 O j b y w z N X 0 m c X V v d D s s J n F 1 b 3 Q 7 U 2 V j d G l v b j E v R 0 V S Q U w v V G l w b y B B b H R l c m F k b y 5 7 U X R k I E 1 1 Z G F z I F B s Y W 5 0 a W 8 s M z Z 9 J n F 1 b 3 Q 7 L C Z x d W 9 0 O 1 N l Y 3 R p b 2 4 x L 0 d F U k F M L 1 R p c G 8 g Q W x 0 Z X J h Z G 8 u e 0 F k d W J h w 6 f D o 2 8 g Q 2 9 i Z X J 0 d X J h I C h S J C k s M z d 9 J n F 1 b 3 Q 7 L C Z x d W 9 0 O 1 N l Y 3 R p b 2 4 x L 0 d F U k F M L 1 R p c G 8 g Q W x 0 Z X J h Z G 8 u e 0 F k d W J h w 6 f D o 2 8 g c G x h b n R p b y A o U i Q p L D M 4 f S Z x d W 9 0 O y w m c X V v d D t T Z W N 0 a W 9 u M S 9 H R V J B T C 9 U a X B v I E F s d G V y Y W R v L n t D d X N 0 b y B k Z S B N d W R h c y h S J C k s M z l 9 J n F 1 b 3 Q 7 L C Z x d W 9 0 O 1 N l Y 3 R p b 2 4 x L 0 d F U k F M L 1 R p c G 8 g Q W x 0 Z X J h Z G 8 u e 1 N l b W V u d G U g K F I k K S w 0 M H 0 m c X V v d D s s J n F 1 b 3 Q 7 U 2 V j d G l v b j E v R 0 V S Q U w v V G l w b y B B b H R l c m F k b y 5 7 Q 2 9 u d H J v b G U g Z G U g R m 9 y b W l n Y X M g K F I k K S w 0 M X 0 m c X V v d D s s J n F 1 b 3 Q 7 U 2 V j d G l v b j E v R 0 V S Q U w v V G l w b y B B b H R l c m F k b y 5 7 Q 2 9 y b 2 F t Z W 5 0 b y B t Y W 5 1 Y W w g Y W 5 v I D E g K F I k K S w 0 M n 0 m c X V v d D s s J n F 1 b 3 Q 7 U 2 V j d G l v b j E v R 0 V S Q U w v V G l w b y B B b H R l c m F k b y 5 7 Q 2 9 y b 2 F t Z W 5 0 b y B t Y W 5 1 Y W w g Y W 5 v I D I g K F I k K S w 0 M 3 0 m c X V v d D s s J n F 1 b 3 Q 7 U 2 V j d G l v b j E v R 0 V S Q U w v V G l w b y B B b H R l c m F k b y 5 7 U m / D p 2 F k Y S B z Z W 1 p I G 1 l Y 2 F u a X p h Z G E g Q W 5 v I D E o U i Q p L D Q 0 f S Z x d W 9 0 O y w m c X V v d D t T Z W N 0 a W 9 u M S 9 H R V J B T C 9 U a X B v I E F s d G V y Y W R v L n t S b 8 O n Y W R h I H N l b W k g b W V j Y W 5 p e m F k Y S B B b m 8 g M i h S J C k s N D V 9 J n F 1 b 3 Q 7 L C Z x d W 9 0 O 1 N l Y 3 R p b 2 4 x L 0 d F U k F M L 1 R p c G 8 g Q W x 0 Z X J h Z G 8 u e 0 N v b n N 0 c n X D p 8 O j b y B k Y S B D Z X J j Y S w 0 N n 0 m c X V v d D s s J n F 1 b 3 Q 7 U 2 V j d G l v b j E v R 0 V S Q U w v V G l w b y B B b H R l c m F k b y 5 7 U G x h b n R p b y w 0 N 3 0 m c X V v d D s s J n F 1 b 3 Q 7 U 2 V j d G l v b j E v R 0 V S Q U w v V G l w b y B B b H R l c m F k b y 5 7 Q W R 1 Y m H D p 8 O j b y B k Z S B D b 2 J l c n R 1 c m E s N D h 9 J n F 1 b 3 Q 7 L C Z x d W 9 0 O 1 N l Y 3 R p b 2 4 x L 0 d F U k F M L 1 R p c G 8 g Q W x 0 Z X J h Z G 8 u e 0 N v c 2 5 0 c n X D p 8 O j b y B k Z S B B Y 2 V p c m 8 s N D l 9 J n F 1 b 3 Q 7 L C Z x d W 9 0 O 1 N l Y 3 R p b 2 4 x L 0 d F U k F M L 1 R p c G 8 g Q W x 0 Z X J h Z G 8 u e 0 N v b W J h d G U g Z G U g R m 9 y b W l n Y X M s N T B 9 J n F 1 b 3 Q 7 L C Z x d W 9 0 O 1 N l Y 3 R p b 2 4 x L 0 d F U k F M L 1 R p c G 8 g Q W x 0 Z X J h Z G 8 u e 0 F w b G l j Y c O n w 6 N v I G R l I E h l c m J p Y 2 l k Y S w 1 M X 0 m c X V v d D s s J n F 1 b 3 Q 7 U 2 V j d G l v b j E v R 0 V S Q U w v V G l w b y B B b H R l c m F k b y 5 7 U m V 0 a X J h Z G E g Z G U g Y W 1 v c 3 R y Y X M g Z G U g c 2 9 s b y B w Y X J h I G F u w 6 F s a X N l L D U y f S Z x d W 9 0 O y w m c X V v d D t T Z W N 0 a W 9 u M S 9 H R V J B T C 9 U a X B v I E F s d G V y Y W R v L n t H Z X J l b n R l I G R l I G 9 w Z X J h w 6 f D t W V z L D U z f S Z x d W 9 0 O y w m c X V v d D t T Z W N 0 a W 9 u M S 9 H R V J B T C 9 U a X B v I E F s d G V y Y W R v L n t D b 2 9 y Z G V u Y W R v c i B k Z S B j Y W 1 w b y w 1 N H 0 m c X V v d D s s J n F 1 b 3 Q 7 U 2 V j d G l v b j E v R 0 V S Q U w v V G l w b y B B b H R l c m F k b y 5 7 T 3 B l c m F k b 3 I g Z G U g Y 2 F t c G 8 s N T V 9 J n F 1 b 3 Q 7 L C Z x d W 9 0 O 1 N l Y 3 R p b 2 4 x L 0 d F U k F M L 1 R p c G 8 g Q W x 0 Z X J h Z G 8 u e 0 R l c 2 x v Y 2 F t Z W 5 0 b y B D d X N 0 b y A o U i Q p L D U 2 f S Z x d W 9 0 O y w m c X V v d D t T Z W N 0 a W 9 u M S 9 H R V J B T C 9 U a X B v I E F s d G V y Y W R v L n t B b G l t Z W 5 0 Y c O n w 6 N v L D U 3 f S Z x d W 9 0 O y w m c X V v d D t T Z W N 0 a W 9 u M S 9 H R V J B T C 9 U a X B v I E F s d G V y Y W R v L n t M d W N y b y w 1 O H 0 m c X V v d D s s J n F 1 b 3 Q 7 U 2 V j d G l v b j E v R 0 V S Q U w v V G l w b y B B b H R l c m F k b y 5 7 S W 1 w b 3 N 0 b 3 M s N T l 9 J n F 1 b 3 Q 7 L C Z x d W 9 0 O 1 N l Y 3 R p b 2 4 x L 0 d F U k F M L 1 R p c G 8 g Q W x 0 Z X J h Z G 8 u e 1 Z B T E 9 S I E Z J T k F M L D Y w f S Z x d W 9 0 O y w m c X V v d D t T Z W N 0 a W 9 u M S 9 H R V J B T C 9 U a X B v I E F s d G V y Y W R v L n t P U s O H Q U 1 F T l R P L D Y x f S Z x d W 9 0 O y w m c X V v d D t T Z W N 0 a W 9 u M S 9 H R V J B T C 9 U a X B v I E F s d G V y Y W R v L n s l L D Y y f S Z x d W 9 0 O y w m c X V v d D t T Z W N 0 a W 9 u M S 9 H R V J B T C 9 U a X B v I E F s d G V y Y W R v L n t D b 2 x 1 b W 4 2 N C w 2 M 3 0 m c X V v d D s s J n F 1 b 3 Q 7 U 2 V j d G l v b j E v R 0 V S Q U w v V G l w b y B B b H R l c m F k b y 5 7 R E l B I C w 2 N H 0 m c X V v d D s s J n F 1 b 3 Q 7 U 2 V j d G l v b j E v R 0 V S Q U w v V G l w b y B B b H R l c m F k b y 5 7 Q 2 9 s d W 1 u N j Y s N j V 9 J n F 1 b 3 Q 7 L C Z x d W 9 0 O 1 N l Y 3 R p b 2 4 x L 0 d F U k F M L 1 R p c G 8 g Q W x 0 Z X J h Z G 8 u e 0 N v b H V t b j Y 3 L D Y 2 f S Z x d W 9 0 O y w m c X V v d D t T Z W N 0 a W 9 u M S 9 H R V J B T C 9 U a X B v I E F s d G V y Y W R v L n t D b 2 x 1 b W 4 2 O C w 2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Q l M j A l M j B N Y W 5 1 d G V u J U M z J U E 3 J U M z J U E z b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F i O D Q y Z j l k L W Q 5 O G M t N D Y 1 Y i 1 i N G Z h L T h k Y z U 5 Z T U 5 Z D U 5 Z C I g L z 4 8 R W 5 0 c n k g V H l w Z T 0 i U m V z d W x 0 V H l w Z S I g V m F s d W U 9 I n N U Y W J s Z S I g L z 4 8 R W 5 0 c n k g V H l w Z T 0 i T m F 2 a W d h d G l v b l N 0 Z X B O Y W 1 l I i B W Y W x 1 Z T 0 i c 0 5 h d m V n Y c O n w 6 N v I i A v P j x F b n R y e S B U e X B l P S J G a W x s T 2 J q Z W N 0 V H l w Z S I g V m F s d W U 9 I n N D b 2 5 u Z W N 0 a W 9 u T 2 5 s e S I g L z 4 8 R W 5 0 c n k g V H l w Z T 0 i Q W R k Z W R U b 0 R h d G F N b 2 R l b C I g V m F s d W U 9 I m w w I i A v P j x F b n R y e S B U e X B l P S J G a W x s T G F z d F V w Z G F 0 Z W Q i I F Z h b H V l P S J k M j A y N S 0 w O C 0 y N 1 Q x O D o y N j o 1 M i 4 x N z I z O D Y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0 J T I w J T I w T W F u d X R l b i V D M y V B N y V D M y V B M 2 8 l M j A o M i k 8 L 0 l 0 Z W 1 Q Y X R o P j w v S X R l b U x v Y 2 F 0 a W 9 u P j x T d G F i b G V F b n R y a W V z P j x F b n R y e S B U e X B l P S J G a W x s Q 2 9 s d W 1 u T m F t Z X M i I F Z h b H V l P S J z W y Z x d W 9 0 O 0 l E I F B y b 3 B y a W V k Y W R l J n F 1 b 3 Q 7 L C Z x d W 9 0 O 0 l u d G V y d m V u w 6 f D o 2 8 m c X V v d D s s J n F 1 b 3 Q 7 T s K 6 I G R h I E l u d G V y d m V u w 6 f D o 2 8 m c X V v d D s s J n F 1 b 3 Q 7 U X V h b n R p Z G F k Z S B k Z S B Q Y X J j Z W x h c y Z x d W 9 0 O y w m c X V v d D t R d W F u d G l k Y W R l I G R l I E l u Z G l 2 a W R 1 b 3 M m c X V v d D s s J n F 1 b 3 Q 7 U X V h b n R p Z G F k Z S B k Z S B F c 3 D D q W N p Z X M m c X V v d D s s J n F 1 b 3 Q 7 Q W x 0 d X J h I G R h c y B N d W R h c y Z x d W 9 0 O y w m c X V v d D t J b n R l Z 3 J p Z G F k Z S B k Z S B D Z X J j Y W 1 l b n R v J n F 1 b 3 Q 7 L C Z x d W 9 0 O 0 F u a W 1 h a X M g Z G U g Q 3 J p Y c O n w 6 N v J n F 1 b 3 Q 7 L C Z x d W 9 0 O 0 V z c M O p Y 2 l l c y B F e M O z d G l j Y X M g S W 5 2 Y X N v c m F z J n F 1 b 3 Q 7 L C Z x d W 9 0 O 0 9 j b 3 J y w 6 p u Y 2 l h I G R l I E Z v Z 2 8 m c X V v d D s s J n F 1 b 3 Q 7 R G F u b 3 M g b 2 N h c 2 l v b m F k b 3 M g c G 9 y I H B y Y W d h J n F 1 b 3 Q 7 L C Z x d W 9 0 O 0 5 v d G E g S W M m c X V v d D s s J n F 1 b 3 Q 7 T m 9 0 Y S B B Y y Z x d W 9 0 O y w m c X V v d D t O b 3 R h I E V F S W 4 m c X V v d D s s J n F 1 b 3 Q 7 T m 9 0 Y S B P Z i Z x d W 9 0 O y w m c X V v d D t O b 3 R h I E R P U C Z x d W 9 0 O y w m c X V v d D t O b 3 R h I E Z p b m F s I E l j J n F 1 b 3 Q 7 L C Z x d W 9 0 O 0 5 v d G E g R m l u Y W w g Q W M m c X V v d D s s J n F 1 b 3 Q 7 T m 9 0 Y S B G a W 5 h b C B F R U l u J n F 1 b 3 Q 7 L C Z x d W 9 0 O 0 5 v d G E g R m l u Y W w g T 2 Y m c X V v d D s s J n F 1 b 3 Q 7 T m 9 0 Y S B G a W 5 h b C B E T 1 A m c X V v d D s s J n F 1 b 3 Q 7 T W F u d X R l b s O n w 6 N v J n F 1 b 3 Q 7 L C Z x d W 9 0 O 0 5 v d G F z I E J h c 2 U g Q 2 M m c X V v d D s s J n F 1 b 3 Q 7 T m 9 0 Y X M g Q m F z Z S B E Z W 4 q J n F 1 b 3 Q 7 L C Z x d W 9 0 O 0 5 v d G F z I E J h c 2 U g U m k g K i Z x d W 9 0 O y w m c X V v d D t O b 3 R h c y B C Y X N l I E F s d C Z x d W 9 0 O y w m c X V v d D t O b 3 R h I E J h c 2 U g Q S 4 g U 2 9 s b y Z x d W 9 0 O y w m c X V v d D t R d W F s a W Y u I E 9 y Z 8 O i b m l j Y S Z x d W 9 0 O y w m c X V v d D t O b 3 R h I E N j J n F 1 b 3 Q 7 L C Z x d W 9 0 O 0 5 v d G E g R G V u J n F 1 b 3 Q 7 L C Z x d W 9 0 O 0 5 v d G E g U m k m c X V v d D s s J n F 1 b 3 Q 7 T m 9 0 Y S B B b H Q m c X V v d D s s J n F 1 b 3 Q 7 T m 9 0 Y S B G a W 5 h b C B D Y y Z x d W 9 0 O y w m c X V v d D t O b 3 R h I E Z p b m F s I E R l b i Z x d W 9 0 O y w m c X V v d D t O b 3 R h I E Z p b m F s I F J p J n F 1 b 3 Q 7 L C Z x d W 9 0 O 0 5 v d G E g R m l u Y W w g Q W x 0 J n F 1 b 3 Q 7 L C Z x d W 9 0 O 0 5 v d G E g R m l u Y W w g Q S 4 g U 2 9 s b y Z x d W 9 0 O y w m c X V v d D t U c m F q w 6 l 0 b 3 J p Y S B F Y 2 9 s w 7 N n a W N h J n F 1 b 3 Q 7 L C Z x d W 9 0 O 0 d F U k F M J n F 1 b 3 Q 7 L C Z x d W 9 0 O 0 N M Q V N T S U Z J Q 0 H D h 8 O D T y Z x d W 9 0 O 1 0 i I C 8 + P E V u d H J 5 I F R 5 c G U 9 I k J 1 Z m Z l c k 5 l e H R S Z W Z y Z X N o I i B W Y W x 1 Z T 0 i b D E i I C 8 + P E V u d H J 5 I F R 5 c G U 9 I k Z p b G x D b 2 x 1 b W 5 U e X B l c y I g V m F s d W U 9 I n N C Z 1 l E Q X d N R E J R W U d C U V l B Q X d N R E F 3 Q U R B d 0 1 E Q U F B Q U F B V U F C U V l B Q U F N Q U F B Q U R B Q U 1 B Q k F B P S I g L z 4 8 R W 5 0 c n k g V H l w Z T 0 i R m l s b E V u Y W J s Z W Q i I F Z h b H V l P S J s M C I g L z 4 8 R W 5 0 c n k g V H l w Z T 0 i R m l s b E x h c 3 R V c G R h d G V k I i B W Y W x 1 Z T 0 i Z D I w M j U t M D g t M j d U M T g 6 M j Y 6 N T A u N D U z M z I 5 N 1 o i I C 8 + P E V u d H J 5 I F R 5 c G U 9 I k Z p b G x F c n J v c k N v d W 5 0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E 0 O G Q 0 M 2 M 0 L W N i M 2 M t N G J m M i 0 4 M z A 3 L T U 3 O T A 0 O T B j Y T h m O S I g L z 4 8 R W 5 0 c n k g V H l w Z T 0 i R m l s b E N v d W 5 0 I i B W Y W x 1 Z T 0 i b D E 1 O S I g L z 4 8 R W 5 0 c n k g V H l w Z T 0 i U m V z d W x 0 V H l w Z S I g V m F s d W U 9 I n N U Y W J s Z S I g L z 4 8 R W 5 0 c n k g V H l w Z T 0 i T m F 2 a W d h d G l v b l N 0 Z X B O Y W 1 l I i B W Y W x 1 Z T 0 i c 0 5 h d m V n Y c O n w 6 N v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0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N C A g T W F u d X R l b s O n w 6 N v L 1 Z h b G 9 y I F N 1 Y n N 0 a X R 1 w 6 1 k b z Q u e 0 l E I F B y b 3 B y a W V k Y W R l L D B 9 J n F 1 b 3 Q 7 L C Z x d W 9 0 O 1 N l Y 3 R p b 2 4 x L z Q g I E 1 h b n V 0 Z W 7 D p 8 O j b y 9 U a X B v I E F s d G V y Y W R v L n t J b n R l c n Z l b s O n w 6 N v L D F 9 J n F 1 b 3 Q 7 L C Z x d W 9 0 O 1 N l Y 3 R p b 2 4 x L z Q g I E 1 h b n V 0 Z W 7 D p 8 O j b y 9 U a X B v I E F s d G V y Y W R v L n t O w r o g Z G E g S W 5 0 Z X J 2 Z W 7 D p 8 O j b y w y f S Z x d W 9 0 O y w m c X V v d D t T Z W N 0 a W 9 u M S 8 0 I C B N Y W 5 1 d G V u w 6 f D o 2 8 v V G l w b y B B b H R l c m F k b y 5 7 U X V h b n R p Z G F k Z S B k Z S B Q Y X J j Z W x h c y w z f S Z x d W 9 0 O y w m c X V v d D t T Z W N 0 a W 9 u M S 8 0 I C B N Y W 5 1 d G V u w 6 f D o 2 8 v V G l w b y B B b H R l c m F k b y 5 7 U X V h b n R p Z G F k Z S B k Z S B J b m R p d m l k d W 9 z L D R 9 J n F 1 b 3 Q 7 L C Z x d W 9 0 O 1 N l Y 3 R p b 2 4 x L z Q g I E 1 h b n V 0 Z W 7 D p 8 O j b y 9 U a X B v I E F s d G V y Y W R v L n t R d W F u d G l k Y W R l I G R l I E V z c M O p Y 2 l l c y w 1 f S Z x d W 9 0 O y w m c X V v d D t T Z W N 0 a W 9 u M S 8 0 I C B N Y W 5 1 d G V u w 6 f D o 2 8 v V G l w b y B B b H R l c m F k b y 5 7 Q W x 0 d X J h I G R h c y B N d W R h c y w 2 f S Z x d W 9 0 O y w m c X V v d D t T Z W N 0 a W 9 u M S 8 0 I C B N Y W 5 1 d G V u w 6 f D o 2 8 v V G l w b y B B b H R l c m F k b y 5 7 S W 5 0 Z W d y a W R h Z G U g Z G U g Q 2 V y Y 2 F t Z W 5 0 b y w 3 f S Z x d W 9 0 O y w m c X V v d D t T Z W N 0 a W 9 u M S 8 0 I C B N Y W 5 1 d G V u w 6 f D o 2 8 v V G l w b y B B b H R l c m F k b y 5 7 Q W 5 p b W F p c y B k Z S B D c m l h w 6 f D o 2 8 s O H 0 m c X V v d D s s J n F 1 b 3 Q 7 U 2 V j d G l v b j E v N C A g T W F u d X R l b s O n w 6 N v L 1 R p c G 8 g Q W x 0 Z X J h Z G 8 u e 0 V z c M O p Y 2 l l c y B F e M O z d G l j Y X M g S W 5 2 Y X N v c m F z L D l 9 J n F 1 b 3 Q 7 L C Z x d W 9 0 O 1 N l Y 3 R p b 2 4 x L z Q g I E 1 h b n V 0 Z W 7 D p 8 O j b y 9 U a X B v I E F s d G V y Y W R v L n t P Y 2 9 y c s O q b m N p Y S B k Z S B G b 2 d v L D E w f S Z x d W 9 0 O y w m c X V v d D t T Z W N 0 a W 9 u M S 8 0 I C B N Y W 5 1 d G V u w 6 f D o 2 8 v V G l w b y B B b H R l c m F k b y 5 7 R G F u b 3 M g b 2 N h c 2 l v b m F k b 3 M g c G 9 y I H B y Y W d h L D E x f S Z x d W 9 0 O y w m c X V v d D t T Z W N 0 a W 9 u M S 8 0 I C B N Y W 5 1 d G V u w 6 f D o 2 8 v V G l w b y B B b H R l c m F k b y 5 7 T m 9 0 Y S B J Y y w x M n 0 m c X V v d D s s J n F 1 b 3 Q 7 U 2 V j d G l v b j E v N C A g T W F u d X R l b s O n w 6 N v L 1 R p c G 8 g Q W x 0 Z X J h Z G 8 u e 0 5 v d G E g Q W M s M T N 9 J n F 1 b 3 Q 7 L C Z x d W 9 0 O 1 N l Y 3 R p b 2 4 x L z Q g I E 1 h b n V 0 Z W 7 D p 8 O j b y 9 U a X B v I E F s d G V y Y W R v L n t O b 3 R h I E V F S W 4 s M T R 9 J n F 1 b 3 Q 7 L C Z x d W 9 0 O 1 N l Y 3 R p b 2 4 x L z Q g I E 1 h b n V 0 Z W 7 D p 8 O j b y 9 U a X B v I E F s d G V y Y W R v L n t O b 3 R h I E 9 m L D E 1 f S Z x d W 9 0 O y w m c X V v d D t T Z W N 0 a W 9 u M S 8 0 I C B N Y W 5 1 d G V u w 6 f D o 2 8 v V G l w b y B B b H R l c m F k b y 5 7 T m 9 0 Y S B E T 1 A s M T Z 9 J n F 1 b 3 Q 7 L C Z x d W 9 0 O 1 N l Y 3 R p b 2 4 x L z Q g I E 1 h b n V 0 Z W 7 D p 8 O j b y 9 U a X B v I E F s d G V y Y W R v L n t O b 3 R h I E Z p b m F s I E l j L D E 3 f S Z x d W 9 0 O y w m c X V v d D t T Z W N 0 a W 9 u M S 8 0 I C B N Y W 5 1 d G V u w 6 f D o 2 8 v V G l w b y B B b H R l c m F k b y 5 7 T m 9 0 Y S B G a W 5 h b C B B Y y w x O H 0 m c X V v d D s s J n F 1 b 3 Q 7 U 2 V j d G l v b j E v N C A g T W F u d X R l b s O n w 6 N v L 1 R p c G 8 g Q W x 0 Z X J h Z G 8 u e 0 5 v d G E g R m l u Y W w g R U V J b i w x O X 0 m c X V v d D s s J n F 1 b 3 Q 7 U 2 V j d G l v b j E v N C A g T W F u d X R l b s O n w 6 N v L 1 R p c G 8 g Q W x 0 Z X J h Z G 8 u e 0 5 v d G E g R m l u Y W w g T 2 Y s M j B 9 J n F 1 b 3 Q 7 L C Z x d W 9 0 O 1 N l Y 3 R p b 2 4 x L z Q g I E 1 h b n V 0 Z W 7 D p 8 O j b y 9 U a X B v I E F s d G V y Y W R v L n t O b 3 R h I E Z p b m F s I E R P U C w y M X 0 m c X V v d D s s J n F 1 b 3 Q 7 U 2 V j d G l v b j E v N C A g T W F u d X R l b s O n w 6 N v L 1 R p c G 8 g Q W x 0 Z X J h Z G 8 u e 0 1 h b n V 0 Z W 7 D p 8 O j b y w y M n 0 m c X V v d D s s J n F 1 b 3 Q 7 U 2 V j d G l v b j E v N C A g T W F u d X R l b s O n w 6 N v L 1 R p c G 8 g Q W x 0 Z X J h Z G 8 u e 0 5 v d G F z I E J h c 2 U g Q 2 M s M j N 9 J n F 1 b 3 Q 7 L C Z x d W 9 0 O 1 N l Y 3 R p b 2 4 x L z Q g I E 1 h b n V 0 Z W 7 D p 8 O j b y 9 U a X B v I E F s d G V y Y W R v L n t O b 3 R h c y B C Y X N l I E R l b i o s M j R 9 J n F 1 b 3 Q 7 L C Z x d W 9 0 O 1 N l Y 3 R p b 2 4 x L z Q g I E 1 h b n V 0 Z W 7 D p 8 O j b y 9 U a X B v I E F s d G V y Y W R v L n t O b 3 R h c y B C Y X N l I F J p I C o s M j V 9 J n F 1 b 3 Q 7 L C Z x d W 9 0 O 1 N l Y 3 R p b 2 4 x L z Q g I E 1 h b n V 0 Z W 7 D p 8 O j b y 9 U a X B v I E F s d G V y Y W R v L n t O b 3 R h c y B C Y X N l I E F s d C w y N n 0 m c X V v d D s s J n F 1 b 3 Q 7 U 2 V j d G l v b j E v N C A g T W F u d X R l b s O n w 6 N v L 1 R p c G 8 g Q W x 0 Z X J h Z G 8 u e 0 5 v d G E g Q m F z Z S B B L i B T b 2 x v L D I 3 f S Z x d W 9 0 O y w m c X V v d D t T Z W N 0 a W 9 u M S 8 0 I C B N Y W 5 1 d G V u w 6 f D o 2 8 v V G l w b y B B b H R l c m F k b y 5 7 U X V h b G l m L i B P c m f D o m 5 p Y 2 E s M j h 9 J n F 1 b 3 Q 7 L C Z x d W 9 0 O 1 N l Y 3 R p b 2 4 x L z Q g I E 1 h b n V 0 Z W 7 D p 8 O j b y 9 U a X B v I E F s d G V y Y W R v L n t O b 3 R h I E N j L D I 5 f S Z x d W 9 0 O y w m c X V v d D t T Z W N 0 a W 9 u M S 8 0 I C B N Y W 5 1 d G V u w 6 f D o 2 8 v V G l w b y B B b H R l c m F k b y 5 7 T m 9 0 Y S B E Z W 4 s M z B 9 J n F 1 b 3 Q 7 L C Z x d W 9 0 O 1 N l Y 3 R p b 2 4 x L z Q g I E 1 h b n V 0 Z W 7 D p 8 O j b y 9 U a X B v I E F s d G V y Y W R v L n t O b 3 R h I F J p L D M x f S Z x d W 9 0 O y w m c X V v d D t T Z W N 0 a W 9 u M S 8 0 I C B N Y W 5 1 d G V u w 6 f D o 2 8 v V G l w b y B B b H R l c m F k b y 5 7 T m 9 0 Y S B B b H Q s M z J 9 J n F 1 b 3 Q 7 L C Z x d W 9 0 O 1 N l Y 3 R p b 2 4 x L z Q g I E 1 h b n V 0 Z W 7 D p 8 O j b y 9 U a X B v I E F s d G V y Y W R v L n t O b 3 R h I E Z p b m F s I E N j L D M z f S Z x d W 9 0 O y w m c X V v d D t T Z W N 0 a W 9 u M S 8 0 I C B N Y W 5 1 d G V u w 6 f D o 2 8 v V G l w b y B B b H R l c m F k b y 5 7 T m 9 0 Y S B G a W 5 h b C B E Z W 4 s M z R 9 J n F 1 b 3 Q 7 L C Z x d W 9 0 O 1 N l Y 3 R p b 2 4 x L z Q g I E 1 h b n V 0 Z W 7 D p 8 O j b y 9 U a X B v I E F s d G V y Y W R v L n t O b 3 R h I E Z p b m F s I F J p L D M 1 f S Z x d W 9 0 O y w m c X V v d D t T Z W N 0 a W 9 u M S 8 0 I C B N Y W 5 1 d G V u w 6 f D o 2 8 v V G l w b y B B b H R l c m F k b y 5 7 T m 9 0 Y S B G a W 5 h b C B B b H Q s M z Z 9 J n F 1 b 3 Q 7 L C Z x d W 9 0 O 1 N l Y 3 R p b 2 4 x L z Q g I E 1 h b n V 0 Z W 7 D p 8 O j b y 9 U a X B v I E F s d G V y Y W R v L n t O b 3 R h I E Z p b m F s I E E u I F N v b G 8 s M z d 9 J n F 1 b 3 Q 7 L C Z x d W 9 0 O 1 N l Y 3 R p b 2 4 x L z Q g I E 1 h b n V 0 Z W 7 D p 8 O j b y 9 U a X B v I E F s d G V y Y W R v L n t U c m F q w 6 l 0 b 3 J p Y S B F Y 2 9 s w 7 N n a W N h L D M 4 f S Z x d W 9 0 O y w m c X V v d D t T Z W N 0 a W 9 u M S 8 0 I C B N Y W 5 1 d G V u w 6 f D o 2 8 v V G l w b y B B b H R l c m F k b z I u e 0 d F U k F M L D M 5 f S Z x d W 9 0 O y w m c X V v d D t T Z W N 0 a W 9 u M S 8 0 I C B N Y W 5 1 d G V u w 6 f D o 2 8 v V G l w b y B B b H R l c m F k b y 5 7 Q 0 x B U 1 N J R k l D Q c O H w 4 N P L D Q w f S Z x d W 9 0 O 1 0 s J n F 1 b 3 Q 7 Q 2 9 s d W 1 u Q 2 9 1 b n Q m c X V v d D s 6 N D E s J n F 1 b 3 Q 7 S 2 V 5 Q 2 9 s d W 1 u T m F t Z X M m c X V v d D s 6 W 1 0 s J n F 1 b 3 Q 7 Q 2 9 s d W 1 u S W R l b n R p d G l l c y Z x d W 9 0 O z p b J n F 1 b 3 Q 7 U 2 V j d G l v b j E v N C A g T W F u d X R l b s O n w 6 N v L 1 Z h b G 9 y I F N 1 Y n N 0 a X R 1 w 6 1 k b z Q u e 0 l E I F B y b 3 B y a W V k Y W R l L D B 9 J n F 1 b 3 Q 7 L C Z x d W 9 0 O 1 N l Y 3 R p b 2 4 x L z Q g I E 1 h b n V 0 Z W 7 D p 8 O j b y 9 U a X B v I E F s d G V y Y W R v L n t J b n R l c n Z l b s O n w 6 N v L D F 9 J n F 1 b 3 Q 7 L C Z x d W 9 0 O 1 N l Y 3 R p b 2 4 x L z Q g I E 1 h b n V 0 Z W 7 D p 8 O j b y 9 U a X B v I E F s d G V y Y W R v L n t O w r o g Z G E g S W 5 0 Z X J 2 Z W 7 D p 8 O j b y w y f S Z x d W 9 0 O y w m c X V v d D t T Z W N 0 a W 9 u M S 8 0 I C B N Y W 5 1 d G V u w 6 f D o 2 8 v V G l w b y B B b H R l c m F k b y 5 7 U X V h b n R p Z G F k Z S B k Z S B Q Y X J j Z W x h c y w z f S Z x d W 9 0 O y w m c X V v d D t T Z W N 0 a W 9 u M S 8 0 I C B N Y W 5 1 d G V u w 6 f D o 2 8 v V G l w b y B B b H R l c m F k b y 5 7 U X V h b n R p Z G F k Z S B k Z S B J b m R p d m l k d W 9 z L D R 9 J n F 1 b 3 Q 7 L C Z x d W 9 0 O 1 N l Y 3 R p b 2 4 x L z Q g I E 1 h b n V 0 Z W 7 D p 8 O j b y 9 U a X B v I E F s d G V y Y W R v L n t R d W F u d G l k Y W R l I G R l I E V z c M O p Y 2 l l c y w 1 f S Z x d W 9 0 O y w m c X V v d D t T Z W N 0 a W 9 u M S 8 0 I C B N Y W 5 1 d G V u w 6 f D o 2 8 v V G l w b y B B b H R l c m F k b y 5 7 Q W x 0 d X J h I G R h c y B N d W R h c y w 2 f S Z x d W 9 0 O y w m c X V v d D t T Z W N 0 a W 9 u M S 8 0 I C B N Y W 5 1 d G V u w 6 f D o 2 8 v V G l w b y B B b H R l c m F k b y 5 7 S W 5 0 Z W d y a W R h Z G U g Z G U g Q 2 V y Y 2 F t Z W 5 0 b y w 3 f S Z x d W 9 0 O y w m c X V v d D t T Z W N 0 a W 9 u M S 8 0 I C B N Y W 5 1 d G V u w 6 f D o 2 8 v V G l w b y B B b H R l c m F k b y 5 7 Q W 5 p b W F p c y B k Z S B D c m l h w 6 f D o 2 8 s O H 0 m c X V v d D s s J n F 1 b 3 Q 7 U 2 V j d G l v b j E v N C A g T W F u d X R l b s O n w 6 N v L 1 R p c G 8 g Q W x 0 Z X J h Z G 8 u e 0 V z c M O p Y 2 l l c y B F e M O z d G l j Y X M g S W 5 2 Y X N v c m F z L D l 9 J n F 1 b 3 Q 7 L C Z x d W 9 0 O 1 N l Y 3 R p b 2 4 x L z Q g I E 1 h b n V 0 Z W 7 D p 8 O j b y 9 U a X B v I E F s d G V y Y W R v L n t P Y 2 9 y c s O q b m N p Y S B k Z S B G b 2 d v L D E w f S Z x d W 9 0 O y w m c X V v d D t T Z W N 0 a W 9 u M S 8 0 I C B N Y W 5 1 d G V u w 6 f D o 2 8 v V G l w b y B B b H R l c m F k b y 5 7 R G F u b 3 M g b 2 N h c 2 l v b m F k b 3 M g c G 9 y I H B y Y W d h L D E x f S Z x d W 9 0 O y w m c X V v d D t T Z W N 0 a W 9 u M S 8 0 I C B N Y W 5 1 d G V u w 6 f D o 2 8 v V G l w b y B B b H R l c m F k b y 5 7 T m 9 0 Y S B J Y y w x M n 0 m c X V v d D s s J n F 1 b 3 Q 7 U 2 V j d G l v b j E v N C A g T W F u d X R l b s O n w 6 N v L 1 R p c G 8 g Q W x 0 Z X J h Z G 8 u e 0 5 v d G E g Q W M s M T N 9 J n F 1 b 3 Q 7 L C Z x d W 9 0 O 1 N l Y 3 R p b 2 4 x L z Q g I E 1 h b n V 0 Z W 7 D p 8 O j b y 9 U a X B v I E F s d G V y Y W R v L n t O b 3 R h I E V F S W 4 s M T R 9 J n F 1 b 3 Q 7 L C Z x d W 9 0 O 1 N l Y 3 R p b 2 4 x L z Q g I E 1 h b n V 0 Z W 7 D p 8 O j b y 9 U a X B v I E F s d G V y Y W R v L n t O b 3 R h I E 9 m L D E 1 f S Z x d W 9 0 O y w m c X V v d D t T Z W N 0 a W 9 u M S 8 0 I C B N Y W 5 1 d G V u w 6 f D o 2 8 v V G l w b y B B b H R l c m F k b y 5 7 T m 9 0 Y S B E T 1 A s M T Z 9 J n F 1 b 3 Q 7 L C Z x d W 9 0 O 1 N l Y 3 R p b 2 4 x L z Q g I E 1 h b n V 0 Z W 7 D p 8 O j b y 9 U a X B v I E F s d G V y Y W R v L n t O b 3 R h I E Z p b m F s I E l j L D E 3 f S Z x d W 9 0 O y w m c X V v d D t T Z W N 0 a W 9 u M S 8 0 I C B N Y W 5 1 d G V u w 6 f D o 2 8 v V G l w b y B B b H R l c m F k b y 5 7 T m 9 0 Y S B G a W 5 h b C B B Y y w x O H 0 m c X V v d D s s J n F 1 b 3 Q 7 U 2 V j d G l v b j E v N C A g T W F u d X R l b s O n w 6 N v L 1 R p c G 8 g Q W x 0 Z X J h Z G 8 u e 0 5 v d G E g R m l u Y W w g R U V J b i w x O X 0 m c X V v d D s s J n F 1 b 3 Q 7 U 2 V j d G l v b j E v N C A g T W F u d X R l b s O n w 6 N v L 1 R p c G 8 g Q W x 0 Z X J h Z G 8 u e 0 5 v d G E g R m l u Y W w g T 2 Y s M j B 9 J n F 1 b 3 Q 7 L C Z x d W 9 0 O 1 N l Y 3 R p b 2 4 x L z Q g I E 1 h b n V 0 Z W 7 D p 8 O j b y 9 U a X B v I E F s d G V y Y W R v L n t O b 3 R h I E Z p b m F s I E R P U C w y M X 0 m c X V v d D s s J n F 1 b 3 Q 7 U 2 V j d G l v b j E v N C A g T W F u d X R l b s O n w 6 N v L 1 R p c G 8 g Q W x 0 Z X J h Z G 8 u e 0 1 h b n V 0 Z W 7 D p 8 O j b y w y M n 0 m c X V v d D s s J n F 1 b 3 Q 7 U 2 V j d G l v b j E v N C A g T W F u d X R l b s O n w 6 N v L 1 R p c G 8 g Q W x 0 Z X J h Z G 8 u e 0 5 v d G F z I E J h c 2 U g Q 2 M s M j N 9 J n F 1 b 3 Q 7 L C Z x d W 9 0 O 1 N l Y 3 R p b 2 4 x L z Q g I E 1 h b n V 0 Z W 7 D p 8 O j b y 9 U a X B v I E F s d G V y Y W R v L n t O b 3 R h c y B C Y X N l I E R l b i o s M j R 9 J n F 1 b 3 Q 7 L C Z x d W 9 0 O 1 N l Y 3 R p b 2 4 x L z Q g I E 1 h b n V 0 Z W 7 D p 8 O j b y 9 U a X B v I E F s d G V y Y W R v L n t O b 3 R h c y B C Y X N l I F J p I C o s M j V 9 J n F 1 b 3 Q 7 L C Z x d W 9 0 O 1 N l Y 3 R p b 2 4 x L z Q g I E 1 h b n V 0 Z W 7 D p 8 O j b y 9 U a X B v I E F s d G V y Y W R v L n t O b 3 R h c y B C Y X N l I E F s d C w y N n 0 m c X V v d D s s J n F 1 b 3 Q 7 U 2 V j d G l v b j E v N C A g T W F u d X R l b s O n w 6 N v L 1 R p c G 8 g Q W x 0 Z X J h Z G 8 u e 0 5 v d G E g Q m F z Z S B B L i B T b 2 x v L D I 3 f S Z x d W 9 0 O y w m c X V v d D t T Z W N 0 a W 9 u M S 8 0 I C B N Y W 5 1 d G V u w 6 f D o 2 8 v V G l w b y B B b H R l c m F k b y 5 7 U X V h b G l m L i B P c m f D o m 5 p Y 2 E s M j h 9 J n F 1 b 3 Q 7 L C Z x d W 9 0 O 1 N l Y 3 R p b 2 4 x L z Q g I E 1 h b n V 0 Z W 7 D p 8 O j b y 9 U a X B v I E F s d G V y Y W R v L n t O b 3 R h I E N j L D I 5 f S Z x d W 9 0 O y w m c X V v d D t T Z W N 0 a W 9 u M S 8 0 I C B N Y W 5 1 d G V u w 6 f D o 2 8 v V G l w b y B B b H R l c m F k b y 5 7 T m 9 0 Y S B E Z W 4 s M z B 9 J n F 1 b 3 Q 7 L C Z x d W 9 0 O 1 N l Y 3 R p b 2 4 x L z Q g I E 1 h b n V 0 Z W 7 D p 8 O j b y 9 U a X B v I E F s d G V y Y W R v L n t O b 3 R h I F J p L D M x f S Z x d W 9 0 O y w m c X V v d D t T Z W N 0 a W 9 u M S 8 0 I C B N Y W 5 1 d G V u w 6 f D o 2 8 v V G l w b y B B b H R l c m F k b y 5 7 T m 9 0 Y S B B b H Q s M z J 9 J n F 1 b 3 Q 7 L C Z x d W 9 0 O 1 N l Y 3 R p b 2 4 x L z Q g I E 1 h b n V 0 Z W 7 D p 8 O j b y 9 U a X B v I E F s d G V y Y W R v L n t O b 3 R h I E Z p b m F s I E N j L D M z f S Z x d W 9 0 O y w m c X V v d D t T Z W N 0 a W 9 u M S 8 0 I C B N Y W 5 1 d G V u w 6 f D o 2 8 v V G l w b y B B b H R l c m F k b y 5 7 T m 9 0 Y S B G a W 5 h b C B E Z W 4 s M z R 9 J n F 1 b 3 Q 7 L C Z x d W 9 0 O 1 N l Y 3 R p b 2 4 x L z Q g I E 1 h b n V 0 Z W 7 D p 8 O j b y 9 U a X B v I E F s d G V y Y W R v L n t O b 3 R h I E Z p b m F s I F J p L D M 1 f S Z x d W 9 0 O y w m c X V v d D t T Z W N 0 a W 9 u M S 8 0 I C B N Y W 5 1 d G V u w 6 f D o 2 8 v V G l w b y B B b H R l c m F k b y 5 7 T m 9 0 Y S B G a W 5 h b C B B b H Q s M z Z 9 J n F 1 b 3 Q 7 L C Z x d W 9 0 O 1 N l Y 3 R p b 2 4 x L z Q g I E 1 h b n V 0 Z W 7 D p 8 O j b y 9 U a X B v I E F s d G V y Y W R v L n t O b 3 R h I E Z p b m F s I E E u I F N v b G 8 s M z d 9 J n F 1 b 3 Q 7 L C Z x d W 9 0 O 1 N l Y 3 R p b 2 4 x L z Q g I E 1 h b n V 0 Z W 7 D p 8 O j b y 9 U a X B v I E F s d G V y Y W R v L n t U c m F q w 6 l 0 b 3 J p Y S B F Y 2 9 s w 7 N n a W N h L D M 4 f S Z x d W 9 0 O y w m c X V v d D t T Z W N 0 a W 9 u M S 8 0 I C B N Y W 5 1 d G V u w 6 f D o 2 8 v V G l w b y B B b H R l c m F k b z I u e 0 d F U k F M L D M 5 f S Z x d W 9 0 O y w m c X V v d D t T Z W N 0 a W 9 u M S 8 0 I C B N Y W 5 1 d G V u w 6 f D o 2 8 v V G l w b y B B b H R l c m F k b y 5 7 Q 0 x B U 1 N J R k l D Q c O H w 4 N P L D Q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k R f U m V m b G 9 y Z X N 0 Y X I l M j A o M y k 8 L 0 l 0 Z W 1 Q Y X R o P j w v S X R l b U x v Y 2 F 0 a W 9 u P j x T d G F i b G V F b n R y a W V z P j x F b n R y e S B U e X B l P S J G a W x s Q 2 9 s d W 1 u T m F t Z X M i I F Z h b H V l P S J z W y Z x d W 9 0 O 0 l E I C Z x d W 9 0 O y w m c X V v d D t Q c m 9 k d X R v c i Z x d W 9 0 O y w m c X V v d D t F c 3 T D o W d p b y Z x d W 9 0 O y w m c X V v d D t J b n R l c n Z l b s O n w 6 N v J n F 1 b 3 Q 7 L C Z x d W 9 0 O 0 7 C u i B k Y S B J b n R l c n Z l b s O n w 6 N v J n F 1 b 3 Q 7 L C Z x d W 9 0 O 1 R h b W F u a G 8 g Z G E g w 6 F y Z W E g K G h h K S Z x d W 9 0 O y w m c X V v d D t J d G V t J n F 1 b 3 Q 7 L C Z x d W 9 0 O 1 F 1 Y W 5 0 a W R h Z G U m c X V v d D s s J n F 1 b 3 Q 7 V W 5 p Z G F k Z S Z x d W 9 0 O y w m c X V v d D t W Y W x v c i B 0 b 3 R h b C B y Z W N l Y m l k b y A o U i Q p J n F 1 b 3 Q 7 L C Z x d W 9 0 O 0 x v d G U m c X V v d D s s J n F 1 b 3 Q 7 Q 2 9 s d W 5 h M S Z x d W 9 0 O 1 0 i I C 8 + P E V u d H J 5 I F R 5 c G U 9 I k J 1 Z m Z l c k 5 l e H R S Z W Z y Z X N o I i B W Y W x 1 Z T 0 i b D E i I C 8 + P E V u d H J 5 I F R 5 c G U 9 I k Z p b G x D b 2 x 1 b W 5 U e X B l c y I g V m F s d W U 9 I n N C Z 1 l H Q m d N R k J n V U d C U U 1 B I i A v P j x F b n R y e S B U e X B l P S J G a W x s R W 5 h Y m x l Z C I g V m F s d W U 9 I m w x I i A v P j x F b n R y e S B U e X B l P S J G a W x s T G F z d F V w Z G F 0 Z W Q i I F Z h b H V l P S J k M j A y N S 0 w O C 0 y N 1 Q x O D o y N j o 1 M C 4 0 N T k z N T Y x W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M 2 Z h Y m N i Y T U t O T k x O C 0 0 Z j d j L T h l M T k t N j g z M D k x Y z B i Y z k y I i A v P j x F b n R y e S B U e X B l P S J G a W x s Q 2 9 1 b n Q i I F Z h b H V l P S J s O D Q y I i A v P j x F b n R y e S B U e X B l P S J S Z X N 1 b H R U e X B l I i B W Y W x 1 Z T 0 i c 1 R h Y m x l I i A v P j x F b n R y e S B U e X B l P S J O Y X Z p Z 2 F 0 a W 9 u U 3 R l c E 5 h b W U i I F Z h b H V l P S J z T m F 2 Z W d h w 6 f D o 2 8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J E X 1 J l Z m x v c m V z d G F y X 1 8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R F 9 S Z W Z s b 3 J l c 3 R h c i A o M y k v V m F s b 3 I g U 3 V i c 3 R p d H X D r W R v N S 5 7 S U Q g L D B 9 J n F 1 b 3 Q 7 L C Z x d W 9 0 O 1 N l Y 3 R p b 2 4 x L 0 J E X 1 J l Z m x v c m V z d G F y I C g z K S 9 U a X B v I E F s d G V y Y W R v L n t Q c m 9 k d X R v c i w x f S Z x d W 9 0 O y w m c X V v d D t T Z W N 0 a W 9 u M S 9 C R F 9 S Z W Z s b 3 J l c 3 R h c i A o M y k v V G l w b y B B b H R l c m F k b y 5 7 R X N 0 w 6 F n a W 8 s M n 0 m c X V v d D s s J n F 1 b 3 Q 7 U 2 V j d G l v b j E v Q k R f U m V m b G 9 y Z X N 0 Y X I g K D M p L 0 R p d m l k a X I g Q 2 9 s d W 5 h I H B v c i B U c m F u c 2 n D p 8 O j b y B k Z S B D Y X J h Y 3 R l c m U u e 0 1 v Z G F s a W R h Z G U u M S w z f S Z x d W 9 0 O y w m c X V v d D t T Z W N 0 a W 9 u M S 9 C R F 9 S Z W Z s b 3 J l c 3 R h c i A o M y k v V G l w b y B B b H R l c m F k b z I u e 0 7 C u i B k Y S B J b n R l c n Z l b s O n w 6 N v L D R 9 J n F 1 b 3 Q 7 L C Z x d W 9 0 O 1 N l Y 3 R p b 2 4 x L 0 J E X 1 J l Z m x v c m V z d G F y I C g z K S 9 U a X B v I E F s d G V y Y W R v L n t U Y W 1 h b m h v I G R h I M O h c m V h I C h o Y S k s N H 0 m c X V v d D s s J n F 1 b 3 Q 7 U 2 V j d G l v b j E v Q k R f U m V m b G 9 y Z X N 0 Y X I g K D M p L 1 Z h b G 9 y I F N 1 Y n N 0 a X R 1 w 6 1 k b z M u e 0 l 0 Z W 0 s N n 0 m c X V v d D s s J n F 1 b 3 Q 7 U 2 V j d G l v b j E v Q k R f U m V m b G 9 y Z X N 0 Y X I g K D M p L 1 R p c G 8 g Q W x 0 Z X J h Z G 8 u e 1 F 1 Y W 5 0 a W R h Z G U s N n 0 m c X V v d D s s J n F 1 b 3 Q 7 U 2 V j d G l v b j E v Q k R f U m V m b G 9 y Z X N 0 Y X I g K D M p L 1 R p c G 8 g Q W x 0 Z X J h Z G 8 u e 1 V u a W R h Z G U s N 3 0 m c X V v d D s s J n F 1 b 3 Q 7 U 2 V j d G l v b j E v Q k R f U m V m b G 9 y Z X N 0 Y X I g K D M p L 1 R p c G 8 g Q W x 0 Z X J h Z G 8 u e 1 Z h b G 9 y I H R v d G F s I H J l Y 2 V i a W R v I C h S J C k s O H 0 m c X V v d D s s J n F 1 b 3 Q 7 U 2 V j d G l v b j E v Q k R f U m V m b G 9 y Z X N 0 Y X I g K D M p L 1 R p c G 8 g Q W x 0 Z X J h Z G 8 u e 0 x v d G U s O X 0 m c X V v d D s s J n F 1 b 3 Q 7 U 2 V j d G l v b j E v Q k R f U m V m b G 9 y Z X N 0 Y X I g K D M p L 0 N h Y m X D p 2 F s a G 9 z I F B y b 2 1 v d m l k b 3 M u e 0 N v b H V u Y T E s M T B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C R F 9 S Z W Z s b 3 J l c 3 R h c i A o M y k v V m F s b 3 I g U 3 V i c 3 R p d H X D r W R v N S 5 7 S U Q g L D B 9 J n F 1 b 3 Q 7 L C Z x d W 9 0 O 1 N l Y 3 R p b 2 4 x L 0 J E X 1 J l Z m x v c m V z d G F y I C g z K S 9 U a X B v I E F s d G V y Y W R v L n t Q c m 9 k d X R v c i w x f S Z x d W 9 0 O y w m c X V v d D t T Z W N 0 a W 9 u M S 9 C R F 9 S Z W Z s b 3 J l c 3 R h c i A o M y k v V G l w b y B B b H R l c m F k b y 5 7 R X N 0 w 6 F n a W 8 s M n 0 m c X V v d D s s J n F 1 b 3 Q 7 U 2 V j d G l v b j E v Q k R f U m V m b G 9 y Z X N 0 Y X I g K D M p L 0 R p d m l k a X I g Q 2 9 s d W 5 h I H B v c i B U c m F u c 2 n D p 8 O j b y B k Z S B D Y X J h Y 3 R l c m U u e 0 1 v Z G F s a W R h Z G U u M S w z f S Z x d W 9 0 O y w m c X V v d D t T Z W N 0 a W 9 u M S 9 C R F 9 S Z W Z s b 3 J l c 3 R h c i A o M y k v V G l w b y B B b H R l c m F k b z I u e 0 7 C u i B k Y S B J b n R l c n Z l b s O n w 6 N v L D R 9 J n F 1 b 3 Q 7 L C Z x d W 9 0 O 1 N l Y 3 R p b 2 4 x L 0 J E X 1 J l Z m x v c m V z d G F y I C g z K S 9 U a X B v I E F s d G V y Y W R v L n t U Y W 1 h b m h v I G R h I M O h c m V h I C h o Y S k s N H 0 m c X V v d D s s J n F 1 b 3 Q 7 U 2 V j d G l v b j E v Q k R f U m V m b G 9 y Z X N 0 Y X I g K D M p L 1 Z h b G 9 y I F N 1 Y n N 0 a X R 1 w 6 1 k b z M u e 0 l 0 Z W 0 s N n 0 m c X V v d D s s J n F 1 b 3 Q 7 U 2 V j d G l v b j E v Q k R f U m V m b G 9 y Z X N 0 Y X I g K D M p L 1 R p c G 8 g Q W x 0 Z X J h Z G 8 u e 1 F 1 Y W 5 0 a W R h Z G U s N n 0 m c X V v d D s s J n F 1 b 3 Q 7 U 2 V j d G l v b j E v Q k R f U m V m b G 9 y Z X N 0 Y X I g K D M p L 1 R p c G 8 g Q W x 0 Z X J h Z G 8 u e 1 V u a W R h Z G U s N 3 0 m c X V v d D s s J n F 1 b 3 Q 7 U 2 V j d G l v b j E v Q k R f U m V m b G 9 y Z X N 0 Y X I g K D M p L 1 R p c G 8 g Q W x 0 Z X J h Z G 8 u e 1 Z h b G 9 y I H R v d G F s I H J l Y 2 V i a W R v I C h S J C k s O H 0 m c X V v d D s s J n F 1 b 3 Q 7 U 2 V j d G l v b j E v Q k R f U m V m b G 9 y Z X N 0 Y X I g K D M p L 1 R p c G 8 g Q W x 0 Z X J h Z G 8 u e 0 x v d G U s O X 0 m c X V v d D s s J n F 1 b 3 Q 7 U 2 V j d G l v b j E v Q k R f U m V m b G 9 y Z X N 0 Y X I g K D M p L 0 N h Y m X D p 2 F s a G 9 z I F B y b 2 1 v d m l k b 3 M u e 0 N v b H V u Y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R F 9 S Z W Z s b 3 J l c 3 R h c i U y M C g 0 K T w v S X R l b V B h d G g + P C 9 J d G V t T G 9 j Y X R p b 2 4 + P F N 0 Y W J s Z U V u d H J p Z X M + P E V u d H J 5 I F R 5 c G U 9 I k Z p b G x D b 2 x 1 b W 5 O Y W 1 l c y I g V m F s d W U 9 I n N b J n F 1 b 3 Q 7 Q 2 x h c 2 U m c X V v d D s s J n F 1 b 3 Q 7 U 2 V y d m n D p 2 8 m c X V v d D s s J n F 1 b 3 Q 7 U X V h b n R p Z G F k Z S Z x d W 9 0 O y w m c X V v d D t V b m l k Y W R l I D I m c X V v d D s s J n F 1 b 3 Q 7 V m F s b 3 I g d W 5 p d M O h c m l v J n F 1 b 3 Q 7 L C Z x d W 9 0 O 1 J l Z m V y Z W 5 j a W E m c X V v d D s s J n F 1 b 3 Q 7 Q 2 9 s d W 1 u N y Z x d W 9 0 O 1 0 i I C 8 + P E V u d H J 5 I F R 5 c G U 9 I k J 1 Z m Z l c k 5 l e H R S Z W Z y Z X N o I i B W Y W x 1 Z T 0 i b D E i I C 8 + P E V u d H J 5 I F R 5 c G U 9 I k Z p b G x D b 2 x 1 b W 5 U e X B l c y I g V m F s d W U 9 I n N C Z 1 l E Q m d V Q U F B P T 0 i I C 8 + P E V u d H J 5 I F R 5 c G U 9 I k Z p b G x F b m F i b G V k I i B W Y W x 1 Z T 0 i b D E i I C 8 + P E V u d H J 5 I F R 5 c G U 9 I k Z p b G x M Y X N 0 V X B k Y X R l Z C I g V m F s d W U 9 I m Q y M D I 1 L T A 4 L T I 3 V D E 4 O j I 2 O j U w L j Q 2 N D Q 0 N z h a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5 M D A 4 N j N i Y y 1 l Z D I x L T R l Z D M t Y T c 0 M i 0 4 M j Z k Z T V h Y j B k M W Q i I C 8 + P E V u d H J 5 I F R 5 c G U 9 I l J l Y 2 9 2 Z X J 5 V G F y Z 2 V 0 Q 2 9 s d W 1 u I i B W Y W x 1 Z T 0 i b D E 0 I i A v P j x F b n R y e S B U e X B l P S J S Z W N v d m V y e V R h c m d l d F J v d y I g V m F s d W U 9 I m w x I i A v P j x F b n R y e S B U e X B l P S J S Z W N v d m V y e V R h c m d l d F N o Z W V 0 I i B W Y W x 1 Z T 0 i c 0 J E X 1 J l Z m x v c m V z d G F y I C g z K S I g L z 4 8 R W 5 0 c n k g V H l w Z T 0 i R m l s b E N v d W 5 0 I i B W Y W x 1 Z T 0 i b D I 4 I i A v P j x F b n R y e S B U e X B l P S J S Z X N 1 b H R U e X B l I i B W Y W x 1 Z T 0 i c 1 R h Y m x l I i A v P j x F b n R y e S B U e X B l P S J O Y X Z p Z 2 F 0 a W 9 u U 3 R l c E 5 h b W U i I F Z h b H V l P S J z T m F 2 Z W d h w 6 f D o 2 8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J E X 1 J l Z m x v c m V z d G F y X 1 8 0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E X 1 J l Z m x v c m V z d G F y I C g 0 K S 9 U a X B v I E F s d G V y Y W R v L n t D b G F z Z S w w f S Z x d W 9 0 O y w m c X V v d D t T Z W N 0 a W 9 u M S 9 C R F 9 S Z W Z s b 3 J l c 3 R h c i A o N C k v V G l w b y B B b H R l c m F k b y 5 7 U 2 V y d m n D p 2 8 s M X 0 m c X V v d D s s J n F 1 b 3 Q 7 U 2 V j d G l v b j E v Q k R f U m V m b G 9 y Z X N 0 Y X I g K D Q p L 1 R p c G 8 g Q W x 0 Z X J h Z G 8 u e 1 F 1 Y W 5 0 a W R h Z G U s M n 0 m c X V v d D s s J n F 1 b 3 Q 7 U 2 V j d G l v b j E v Q k R f U m V m b G 9 y Z X N 0 Y X I g K D Q p L 1 R p c G 8 g Q W x 0 Z X J h Z G 8 u e 1 V u a W R h Z G U g M i w z f S Z x d W 9 0 O y w m c X V v d D t T Z W N 0 a W 9 u M S 9 C R F 9 S Z W Z s b 3 J l c 3 R h c i A o N C k v V G l w b y B B b H R l c m F k b y 5 7 V m F s b 3 I g d W 5 p d M O h c m l v L D R 9 J n F 1 b 3 Q 7 L C Z x d W 9 0 O 1 N l Y 3 R p b 2 4 x L 0 J E X 1 J l Z m x v c m V z d G F y I C g 0 K S 9 U a X B v I E F s d G V y Y W R v L n t S Z W Z l c m V u Y 2 l h L D V 9 J n F 1 b 3 Q 7 L C Z x d W 9 0 O 1 N l Y 3 R p b 2 4 x L 0 J E X 1 J l Z m x v c m V z d G F y I C g 0 K S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J E X 1 J l Z m x v c m V z d G F y I C g 0 K S 9 U a X B v I E F s d G V y Y W R v L n t D b G F z Z S w w f S Z x d W 9 0 O y w m c X V v d D t T Z W N 0 a W 9 u M S 9 C R F 9 S Z W Z s b 3 J l c 3 R h c i A o N C k v V G l w b y B B b H R l c m F k b y 5 7 U 2 V y d m n D p 2 8 s M X 0 m c X V v d D s s J n F 1 b 3 Q 7 U 2 V j d G l v b j E v Q k R f U m V m b G 9 y Z X N 0 Y X I g K D Q p L 1 R p c G 8 g Q W x 0 Z X J h Z G 8 u e 1 F 1 Y W 5 0 a W R h Z G U s M n 0 m c X V v d D s s J n F 1 b 3 Q 7 U 2 V j d G l v b j E v Q k R f U m V m b G 9 y Z X N 0 Y X I g K D Q p L 1 R p c G 8 g Q W x 0 Z X J h Z G 8 u e 1 V u a W R h Z G U g M i w z f S Z x d W 9 0 O y w m c X V v d D t T Z W N 0 a W 9 u M S 9 C R F 9 S Z W Z s b 3 J l c 3 R h c i A o N C k v V G l w b y B B b H R l c m F k b y 5 7 V m F s b 3 I g d W 5 p d M O h c m l v L D R 9 J n F 1 b 3 Q 7 L C Z x d W 9 0 O 1 N l Y 3 R p b 2 4 x L 0 J E X 1 J l Z m x v c m V z d G F y I C g 0 K S 9 U a X B v I E F s d G V y Y W R v L n t S Z W Z l c m V u Y 2 l h L D V 9 J n F 1 b 3 Q 7 L C Z x d W 9 0 O 1 N l Y 3 R p b 2 4 x L 0 J E X 1 J l Z m x v c m V z d G F y I C g 0 K S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R F 9 E Z X N s b 2 N h b W V u d G 8 8 L 0 l 0 Z W 1 Q Y X R o P j w v S X R l b U x v Y 2 F 0 a W 9 u P j x T d G F i b G V F b n R y a W V z P j x F b n R y e S B U e X B l P S J G a W x s Q 2 9 s d W 1 u T m F t Z X M i I F Z h b H V l P S J z W y Z x d W 9 0 O 0 l E J n F 1 b 3 Q 7 L C Z x d W 9 0 O 0 N v b n R y Y X R v J n F 1 b 3 Q 7 L C Z x d W 9 0 O 0 F u b y Z x d W 9 0 O y w m c X V v d D t O b 2 1 l J n F 1 b 3 Q 7 L C Z x d W 9 0 O 0 R p c 3 R h b m N p Y S Z x d W 9 0 O y w m c X V v d D t V b m l k Y W R l J n F 1 b 3 Q 7 X S I g L z 4 8 R W 5 0 c n k g V H l w Z T 0 i Q n V m Z m V y T m V 4 d F J l Z n J l c 2 g i I F Z h b H V l P S J s M S I g L z 4 8 R W 5 0 c n k g V H l w Z T 0 i R m l s b E N v b H V t b l R 5 c G V z I i B W Y W x 1 Z T 0 i c 0 J n T U R C Z 0 1 B I i A v P j x F b n R y e S B U e X B l P S J G a W x s R W 5 h Y m x l Z C I g V m F s d W U 9 I m w x I i A v P j x F b n R y e S B U e X B l P S J G a W x s T G F z d F V w Z G F 0 Z W Q i I F Z h b H V l P S J k M j A y N S 0 w O C 0 y N 1 Q x O D o y N j o 1 M C 4 0 N j k 0 O D c 2 W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j I w Y 2 I 5 M D Q t N T E z Y i 0 0 Z m N k L T g 0 N j I t M j R j N 2 I 3 Z j E 4 M T Y w I i A v P j x F b n R y e S B U e X B l P S J G a W x s Q 2 9 1 b n Q i I F Z h b H V l P S J s N j Q i I C 8 + P E V u d H J 5 I F R 5 c G U 9 I l J l c 3 V s d F R 5 c G U i I F Z h b H V l P S J z V G F i b G U i I C 8 + P E V u d H J 5 I F R 5 c G U 9 I k 5 h d m l n Y X R p b 2 5 T d G V w T m F t Z S I g V m F s d W U 9 I n N O Y X Z l Z 2 H D p 8 O j b y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k R f R G V z b G 9 j Y W 1 l b n R v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E X 0 R l c 2 x v Y 2 F t Z W 5 0 b y 9 W Y W x v c i B T d W J z d G l 0 d c O t Z G 8 0 L n t J R C w w f S Z x d W 9 0 O y w m c X V v d D t T Z W N 0 a W 9 u M S 9 C R F 9 E Z X N s b 2 N h b W V u d G 8 v V G l w b y B B b H R l c m F k b y 5 7 Q 2 9 u d H J h d G 8 s M X 0 m c X V v d D s s J n F 1 b 3 Q 7 U 2 V j d G l v b j E v Q k R f R G V z b G 9 j Y W 1 l b n R v L 1 R p c G 8 g Q W x 0 Z X J h Z G 8 u e 0 F u b y w y f S Z x d W 9 0 O y w m c X V v d D t T Z W N 0 a W 9 u M S 9 C R F 9 E Z X N s b 2 N h b W V u d G 8 v V G l w b y B B b H R l c m F k b y 5 7 T m 9 t Z S w z f S Z x d W 9 0 O y w m c X V v d D t T Z W N 0 a W 9 u M S 9 C R F 9 E Z X N s b 2 N h b W V u d G 8 v V G l w b y B B b H R l c m F k b y 5 7 R G l z d G F u Y 2 l h L D R 9 J n F 1 b 3 Q 7 L C Z x d W 9 0 O 1 N l Y 3 R p b 2 4 x L 0 J E X 0 R l c 2 x v Y 2 F t Z W 5 0 b y 9 U a X B v I E F s d G V y Y W R v L n t V b m l k Y W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J E X 0 R l c 2 x v Y 2 F t Z W 5 0 b y 9 W Y W x v c i B T d W J z d G l 0 d c O t Z G 8 0 L n t J R C w w f S Z x d W 9 0 O y w m c X V v d D t T Z W N 0 a W 9 u M S 9 C R F 9 E Z X N s b 2 N h b W V u d G 8 v V G l w b y B B b H R l c m F k b y 5 7 Q 2 9 u d H J h d G 8 s M X 0 m c X V v d D s s J n F 1 b 3 Q 7 U 2 V j d G l v b j E v Q k R f R G V z b G 9 j Y W 1 l b n R v L 1 R p c G 8 g Q W x 0 Z X J h Z G 8 u e 0 F u b y w y f S Z x d W 9 0 O y w m c X V v d D t T Z W N 0 a W 9 u M S 9 C R F 9 E Z X N s b 2 N h b W V u d G 8 v V G l w b y B B b H R l c m F k b y 5 7 T m 9 t Z S w z f S Z x d W 9 0 O y w m c X V v d D t T Z W N 0 a W 9 u M S 9 C R F 9 E Z X N s b 2 N h b W V u d G 8 v V G l w b y B B b H R l c m F k b y 5 7 R G l z d G F u Y 2 l h L D R 9 J n F 1 b 3 Q 7 L C Z x d W 9 0 O 1 N l Y 3 R p b 2 4 x L 0 J E X 0 R l c 2 x v Y 2 F t Z W 5 0 b y 9 U a X B v I E F s d G V y Y W R v L n t V b m l k Y W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R F 9 E Z X N s b 2 N h b W V u d G 8 l M j A o M i k 8 L 0 l 0 Z W 1 Q Y X R o P j w v S X R l b U x v Y 2 F 0 a W 9 u P j x T d G F i b G V F b n R y a W V z P j x F b n R y e S B U e X B l P S J G a W x s Q 2 9 s d W 1 u T m F t Z X M i I F Z h b H V l P S J z W y Z x d W 9 0 O 0 N s Y X N z Z S Z x d W 9 0 O y w m c X V v d D t J b n N 1 b W 8 m c X V v d D s s J n F 1 b 3 Q 7 U X V h b n R p Z G F k Z S Z x d W 9 0 O y w m c X V v d D t V b m l k Y W R l J n F 1 b 3 Q 7 L C Z x d W 9 0 O 1 Z h b G 9 y I H V u a X T D o X J p b y Z x d W 9 0 O y w m c X V v d D t W Y W x v c i B U b 3 R h b C Z x d W 9 0 O 1 0 i I C 8 + P E V u d H J 5 I F R 5 c G U 9 I k J 1 Z m Z l c k 5 l e H R S Z W Z y Z X N o I i B W Y W x 1 Z T 0 i b D E i I C 8 + P E V u d H J 5 I F R 5 c G U 9 I k Z p b G x D b 2 x 1 b W 5 U e X B l c y I g V m F s d W U 9 I n N C Z 1 l G Q m d V R i I g L z 4 8 R W 5 0 c n k g V H l w Z T 0 i R m l s b E V u Y W J s Z W Q i I F Z h b H V l P S J s M S I g L z 4 8 R W 5 0 c n k g V H l w Z T 0 i R m l s b E x h c 3 R V c G R h d G V k I i B W Y W x 1 Z T 0 i Z D I w M j U t M D g t M j d U M T g 6 M j Y 6 N T A u N D c 0 N T A 1 M F o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A 5 M D I 1 M W V m L T I 5 M m M t N D g 4 Z S 0 5 Y j N i L T R i O T M 1 O T l h M z N l Y S I g L z 4 8 R W 5 0 c n k g V H l w Z T 0 i U m V j b 3 Z l c n l U Y X J n Z X R D b 2 x 1 b W 4 i I F Z h b H V l P S J s M j I i I C 8 + P E V u d H J 5 I F R 5 c G U 9 I l J l Y 2 9 2 Z X J 5 V G F y Z 2 V 0 U m 9 3 I i B W Y W x 1 Z T 0 i b D E i I C 8 + P E V u d H J 5 I F R 5 c G U 9 I l J l Y 2 9 2 Z X J 5 V G F y Z 2 V 0 U 2 h l Z X Q i I F Z h b H V l P S J z Q k R f U m V m b G 9 y Z X N 0 Y X I g K D M p I i A v P j x F b n R y e S B U e X B l P S J G a W x s Q 2 9 1 b n Q i I F Z h b H V l P S J s O S I g L z 4 8 R W 5 0 c n k g V H l w Z T 0 i U m V z d W x 0 V H l w Z S I g V m F s d W U 9 I n N U Y W J s Z S I g L z 4 8 R W 5 0 c n k g V H l w Z T 0 i T m F 2 a W d h d G l v b l N 0 Z X B O Y W 1 l I i B W Y W x 1 Z T 0 i c 0 5 h d m V n Y c O n w 6 N v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C R F 9 E Z X N s b 2 N h b W V u d G 9 f X z I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k R f R G V z b G 9 j Y W 1 l b n R v I C g y K S 9 U a X B v I E F s d G V y Y W R v L n t D b G F z c 2 U s M H 0 m c X V v d D s s J n F 1 b 3 Q 7 U 2 V j d G l v b j E v Q k R f R G V z b G 9 j Y W 1 l b n R v I C g y K S 9 U a X B v I E F s d G V y Y W R v L n t J b n N 1 b W 8 s M X 0 m c X V v d D s s J n F 1 b 3 Q 7 U 2 V j d G l v b j E v Q k R f R G V z b G 9 j Y W 1 l b n R v I C g y K S 9 U a X B v I E F s d G V y Y W R v L n t R d W F u d G l k Y W R l L D J 9 J n F 1 b 3 Q 7 L C Z x d W 9 0 O 1 N l Y 3 R p b 2 4 x L 0 J E X 0 R l c 2 x v Y 2 F t Z W 5 0 b y A o M i k v V G l w b y B B b H R l c m F k b y 5 7 V W 5 p Z G F k Z S w z f S Z x d W 9 0 O y w m c X V v d D t T Z W N 0 a W 9 u M S 9 C R F 9 E Z X N s b 2 N h b W V u d G 8 g K D I p L 1 R p c G 8 g Q W x 0 Z X J h Z G 8 u e 1 Z h b G 9 y I H V u a X T D o X J p b y w 0 f S Z x d W 9 0 O y w m c X V v d D t T Z W N 0 a W 9 u M S 9 C R F 9 E Z X N s b 2 N h b W V u d G 8 g K D I p L 1 R p c G 8 g Q W x 0 Z X J h Z G 8 u e 1 Z h b G 9 y I F R v d G F s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J E X 0 R l c 2 x v Y 2 F t Z W 5 0 b y A o M i k v V G l w b y B B b H R l c m F k b y 5 7 Q 2 x h c 3 N l L D B 9 J n F 1 b 3 Q 7 L C Z x d W 9 0 O 1 N l Y 3 R p b 2 4 x L 0 J E X 0 R l c 2 x v Y 2 F t Z W 5 0 b y A o M i k v V G l w b y B B b H R l c m F k b y 5 7 S W 5 z d W 1 v L D F 9 J n F 1 b 3 Q 7 L C Z x d W 9 0 O 1 N l Y 3 R p b 2 4 x L 0 J E X 0 R l c 2 x v Y 2 F t Z W 5 0 b y A o M i k v V G l w b y B B b H R l c m F k b y 5 7 U X V h b n R p Z G F k Z S w y f S Z x d W 9 0 O y w m c X V v d D t T Z W N 0 a W 9 u M S 9 C R F 9 E Z X N s b 2 N h b W V u d G 8 g K D I p L 1 R p c G 8 g Q W x 0 Z X J h Z G 8 u e 1 V u a W R h Z G U s M 3 0 m c X V v d D s s J n F 1 b 3 Q 7 U 2 V j d G l v b j E v Q k R f R G V z b G 9 j Y W 1 l b n R v I C g y K S 9 U a X B v I E F s d G V y Y W R v L n t W Y W x v c i B 1 b m l 0 w 6 F y a W 8 s N H 0 m c X V v d D s s J n F 1 b 3 Q 7 U 2 V j d G l v b j E v Q k R f R G V z b G 9 j Y W 1 l b n R v I C g y K S 9 U a X B v I E F s d G V y Y W R v L n t W Y W x v c i B U b 3 R h b C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N C U y M C U y M E 1 h b n V 0 Z W 4 l Q z M l Q T c l Q z M l Q T N v J T I w K D M p P C 9 J d G V t U G F 0 a D 4 8 L 0 l 0 Z W 1 M b 2 N h d G l v b j 4 8 U 3 R h Y m x l R W 5 0 c m l l c z 4 8 R W 5 0 c n k g V H l w Z T 0 i R m l s b E N v b H V t b k 5 h b W V z I i B W Y W x 1 Z T 0 i c 1 s m c X V v d D t J R C B Q c m 9 w c m l l Z G F k Z S Z x d W 9 0 O y w m c X V v d D t J b n R l c n Z l b s O n w 6 N v J n F 1 b 3 Q 7 L C Z x d W 9 0 O 0 7 C u i B k Y S B J b n R l c n Z l b s O n w 6 N v J n F 1 b 3 Q 7 L C Z x d W 9 0 O 1 F 1 Y W 5 0 a W R h Z G U g Z G U g U G F y Y 2 V s Y X M m c X V v d D s s J n F 1 b 3 Q 7 U X V h b n R p Z G F k Z S B k Z S B J b m R p d m l k d W 9 z J n F 1 b 3 Q 7 L C Z x d W 9 0 O 1 F 1 Y W 5 0 a W R h Z G U g Z G U g R X N w w 6 l j a W V z J n F 1 b 3 Q 7 L C Z x d W 9 0 O 0 F s d H V y Y S B k Y X M g T X V k Y X M m c X V v d D s s J n F 1 b 3 Q 7 S W 5 0 Z W d y a W R h Z G U g Z G U g Q 2 V y Y 2 F t Z W 5 0 b y Z x d W 9 0 O y w m c X V v d D t B b m l t Y W l z I G R l I E N y a W H D p 8 O j b y Z x d W 9 0 O y w m c X V v d D t F c 3 D D q W N p Z X M g R X j D s 3 R p Y 2 F z I E l u d m F z b 3 J h c y Z x d W 9 0 O y w m c X V v d D t P Y 2 9 y c s O q b m N p Y S B k Z S B G b 2 d v J n F 1 b 3 Q 7 L C Z x d W 9 0 O 0 R h b m 9 z I G 9 j Y X N p b 2 5 h Z G 9 z I H B v c i B w c m F n Y S Z x d W 9 0 O y w m c X V v d D t O b 3 R h I E l j J n F 1 b 3 Q 7 L C Z x d W 9 0 O 0 5 v d G E g Q W M m c X V v d D s s J n F 1 b 3 Q 7 T m 9 0 Y S B F R U l u J n F 1 b 3 Q 7 L C Z x d W 9 0 O 0 5 v d G E g T 2 Y m c X V v d D s s J n F 1 b 3 Q 7 T m 9 0 Y S B E T 1 A m c X V v d D s s J n F 1 b 3 Q 7 T m 9 0 Y S B G a W 5 h b C B J Y y Z x d W 9 0 O y w m c X V v d D t O b 3 R h I E Z p b m F s I E F j J n F 1 b 3 Q 7 L C Z x d W 9 0 O 0 5 v d G E g R m l u Y W w g R U V J b i Z x d W 9 0 O y w m c X V v d D t O b 3 R h I E Z p b m F s I E 9 m J n F 1 b 3 Q 7 L C Z x d W 9 0 O 0 5 v d G E g R m l u Y W w g R E 9 Q J n F 1 b 3 Q 7 L C Z x d W 9 0 O 0 1 h b n V 0 Z W 7 D p 8 O j b y Z x d W 9 0 O y w m c X V v d D t O b 3 R h c y B C Y X N l I E N j J n F 1 b 3 Q 7 L C Z x d W 9 0 O 0 5 v d G F z I E J h c 2 U g R G V u K i Z x d W 9 0 O y w m c X V v d D t O b 3 R h c y B C Y X N l I F J p I C o m c X V v d D s s J n F 1 b 3 Q 7 T m 9 0 Y X M g Q m F z Z S B B b H Q m c X V v d D s s J n F 1 b 3 Q 7 T m 9 0 Y S B C Y X N l I E E u I F N v b G 8 m c X V v d D s s J n F 1 b 3 Q 7 U X V h b G l m L i B P c m f D o m 5 p Y 2 E m c X V v d D s s J n F 1 b 3 Q 7 T m 9 0 Y S B D Y y Z x d W 9 0 O y w m c X V v d D t O b 3 R h I E R l b i Z x d W 9 0 O y w m c X V v d D t O b 3 R h I F J p J n F 1 b 3 Q 7 L C Z x d W 9 0 O 0 5 v d G E g Q W x 0 J n F 1 b 3 Q 7 L C Z x d W 9 0 O 0 5 v d G E g R m l u Y W w g Q 2 M m c X V v d D s s J n F 1 b 3 Q 7 T m 9 0 Y S B G a W 5 h b C B E Z W 4 m c X V v d D s s J n F 1 b 3 Q 7 T m 9 0 Y S B G a W 5 h b C B S a S Z x d W 9 0 O y w m c X V v d D t O b 3 R h I E Z p b m F s I E F s d C Z x d W 9 0 O y w m c X V v d D t O b 3 R h I E Z p b m F s I E E u I F N v b G 8 m c X V v d D s s J n F 1 b 3 Q 7 V H J h a s O p d G 9 y a W E g R W N v b M O z Z 2 l j Y S Z x d W 9 0 O y w m c X V v d D t H R V J B T C Z x d W 9 0 O y w m c X V v d D t D T E F T U 0 l G S U N B w 4 f D g 0 8 m c X V v d D t d I i A v P j x F b n R y e S B U e X B l P S J C d W Z m Z X J O Z X h 0 U m V m c m V z a C I g V m F s d W U 9 I m w x I i A v P j x F b n R y e S B U e X B l P S J G a W x s Q 2 9 s d W 1 u V H l w Z X M i I F Z h b H V l P S J z Q m d Z R E F 3 T U R C U V l H Q l F Z Q U F 3 T U R B d 0 F E Q X d N R E F B Q U F B Q V V B Q l F Z Q U F B T U F B Q U F E Q U F N Q U J B Q T 0 i I C 8 + P E V u d H J 5 I F R 5 c G U 9 I k Z p b G x F b m F i b G V k I i B W Y W x 1 Z T 0 i b D E i I C 8 + P E V u d H J 5 I F R 5 c G U 9 I k Z p b G x M Y X N 0 V X B k Y X R l Z C I g V m F s d W U 9 I m Q y M D I 1 L T A 4 L T I 3 V D E 4 O j I 2 O j U w L j Q 3 O D Y z N z F a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N l O T Q y M G I 0 Y i 1 m Y W U z L T R m M z k t O G R k Y y 0 3 Y T c w M z E 3 N D V h N 2 Y i I C 8 + P E V u d H J 5 I F R 5 c G U 9 I k Z p b G x D b 3 V u d C I g V m F s d W U 9 I m w x N T k i I C 8 + P E V u d H J 5 I F R 5 c G U 9 I l J l c 3 V s d F R 5 c G U i I F Z h b H V l P S J z V G F i b G U i I C 8 + P E V u d H J 5 I F R 5 c G U 9 I k 5 h d m l n Y X R p b 2 5 T d G V w T m F t Z S I g V m F s d W U 9 I n N O Y X Z l Z 2 H D p 8 O j b y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R f X 0 1 h b n V 0 Z W 7 D p 8 O j b 1 9 f M y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D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Q g I E 1 h b n V 0 Z W 7 D p 8 O j b y 9 W Y W x v c i B T d W J z d G l 0 d c O t Z G 8 0 L n t J R C B Q c m 9 w c m l l Z G F k Z S w w f S Z x d W 9 0 O y w m c X V v d D t T Z W N 0 a W 9 u M S 8 0 I C B N Y W 5 1 d G V u w 6 f D o 2 8 v V G l w b y B B b H R l c m F k b y 5 7 S W 5 0 Z X J 2 Z W 7 D p 8 O j b y w x f S Z x d W 9 0 O y w m c X V v d D t T Z W N 0 a W 9 u M S 8 0 I C B N Y W 5 1 d G V u w 6 f D o 2 8 v V G l w b y B B b H R l c m F k b y 5 7 T s K 6 I G R h I E l u d G V y d m V u w 6 f D o 2 8 s M n 0 m c X V v d D s s J n F 1 b 3 Q 7 U 2 V j d G l v b j E v N C A g T W F u d X R l b s O n w 6 N v L 1 R p c G 8 g Q W x 0 Z X J h Z G 8 u e 1 F 1 Y W 5 0 a W R h Z G U g Z G U g U G F y Y 2 V s Y X M s M 3 0 m c X V v d D s s J n F 1 b 3 Q 7 U 2 V j d G l v b j E v N C A g T W F u d X R l b s O n w 6 N v L 1 R p c G 8 g Q W x 0 Z X J h Z G 8 u e 1 F 1 Y W 5 0 a W R h Z G U g Z G U g S W 5 k a X Z p Z H V v c y w 0 f S Z x d W 9 0 O y w m c X V v d D t T Z W N 0 a W 9 u M S 8 0 I C B N Y W 5 1 d G V u w 6 f D o 2 8 v V G l w b y B B b H R l c m F k b y 5 7 U X V h b n R p Z G F k Z S B k Z S B F c 3 D D q W N p Z X M s N X 0 m c X V v d D s s J n F 1 b 3 Q 7 U 2 V j d G l v b j E v N C A g T W F u d X R l b s O n w 6 N v L 1 R p c G 8 g Q W x 0 Z X J h Z G 8 u e 0 F s d H V y Y S B k Y X M g T X V k Y X M s N n 0 m c X V v d D s s J n F 1 b 3 Q 7 U 2 V j d G l v b j E v N C A g T W F u d X R l b s O n w 6 N v L 1 R p c G 8 g Q W x 0 Z X J h Z G 8 u e 0 l u d G V n c m l k Y W R l I G R l I E N l c m N h b W V u d G 8 s N 3 0 m c X V v d D s s J n F 1 b 3 Q 7 U 2 V j d G l v b j E v N C A g T W F u d X R l b s O n w 6 N v L 1 R p c G 8 g Q W x 0 Z X J h Z G 8 u e 0 F u a W 1 h a X M g Z G U g Q 3 J p Y c O n w 6 N v L D h 9 J n F 1 b 3 Q 7 L C Z x d W 9 0 O 1 N l Y 3 R p b 2 4 x L z Q g I E 1 h b n V 0 Z W 7 D p 8 O j b y 9 U a X B v I E F s d G V y Y W R v L n t F c 3 D D q W N p Z X M g R X j D s 3 R p Y 2 F z I E l u d m F z b 3 J h c y w 5 f S Z x d W 9 0 O y w m c X V v d D t T Z W N 0 a W 9 u M S 8 0 I C B N Y W 5 1 d G V u w 6 f D o 2 8 v V G l w b y B B b H R l c m F k b y 5 7 T 2 N v c n L D q m 5 j a W E g Z G U g R m 9 n b y w x M H 0 m c X V v d D s s J n F 1 b 3 Q 7 U 2 V j d G l v b j E v N C A g T W F u d X R l b s O n w 6 N v L 1 R p c G 8 g Q W x 0 Z X J h Z G 8 u e 0 R h b m 9 z I G 9 j Y X N p b 2 5 h Z G 9 z I H B v c i B w c m F n Y S w x M X 0 m c X V v d D s s J n F 1 b 3 Q 7 U 2 V j d G l v b j E v N C A g T W F u d X R l b s O n w 6 N v L 1 R p c G 8 g Q W x 0 Z X J h Z G 8 u e 0 5 v d G E g S W M s M T J 9 J n F 1 b 3 Q 7 L C Z x d W 9 0 O 1 N l Y 3 R p b 2 4 x L z Q g I E 1 h b n V 0 Z W 7 D p 8 O j b y 9 U a X B v I E F s d G V y Y W R v L n t O b 3 R h I E F j L D E z f S Z x d W 9 0 O y w m c X V v d D t T Z W N 0 a W 9 u M S 8 0 I C B N Y W 5 1 d G V u w 6 f D o 2 8 v V G l w b y B B b H R l c m F k b y 5 7 T m 9 0 Y S B F R U l u L D E 0 f S Z x d W 9 0 O y w m c X V v d D t T Z W N 0 a W 9 u M S 8 0 I C B N Y W 5 1 d G V u w 6 f D o 2 8 v V G l w b y B B b H R l c m F k b y 5 7 T m 9 0 Y S B P Z i w x N X 0 m c X V v d D s s J n F 1 b 3 Q 7 U 2 V j d G l v b j E v N C A g T W F u d X R l b s O n w 6 N v L 1 R p c G 8 g Q W x 0 Z X J h Z G 8 u e 0 5 v d G E g R E 9 Q L D E 2 f S Z x d W 9 0 O y w m c X V v d D t T Z W N 0 a W 9 u M S 8 0 I C B N Y W 5 1 d G V u w 6 f D o 2 8 v V G l w b y B B b H R l c m F k b y 5 7 T m 9 0 Y S B G a W 5 h b C B J Y y w x N 3 0 m c X V v d D s s J n F 1 b 3 Q 7 U 2 V j d G l v b j E v N C A g T W F u d X R l b s O n w 6 N v L 1 R p c G 8 g Q W x 0 Z X J h Z G 8 u e 0 5 v d G E g R m l u Y W w g Q W M s M T h 9 J n F 1 b 3 Q 7 L C Z x d W 9 0 O 1 N l Y 3 R p b 2 4 x L z Q g I E 1 h b n V 0 Z W 7 D p 8 O j b y 9 U a X B v I E F s d G V y Y W R v L n t O b 3 R h I E Z p b m F s I E V F S W 4 s M T l 9 J n F 1 b 3 Q 7 L C Z x d W 9 0 O 1 N l Y 3 R p b 2 4 x L z Q g I E 1 h b n V 0 Z W 7 D p 8 O j b y 9 U a X B v I E F s d G V y Y W R v L n t O b 3 R h I E Z p b m F s I E 9 m L D I w f S Z x d W 9 0 O y w m c X V v d D t T Z W N 0 a W 9 u M S 8 0 I C B N Y W 5 1 d G V u w 6 f D o 2 8 v V G l w b y B B b H R l c m F k b y 5 7 T m 9 0 Y S B G a W 5 h b C B E T 1 A s M j F 9 J n F 1 b 3 Q 7 L C Z x d W 9 0 O 1 N l Y 3 R p b 2 4 x L z Q g I E 1 h b n V 0 Z W 7 D p 8 O j b y 9 U a X B v I E F s d G V y Y W R v L n t N Y W 5 1 d G V u w 6 f D o 2 8 s M j J 9 J n F 1 b 3 Q 7 L C Z x d W 9 0 O 1 N l Y 3 R p b 2 4 x L z Q g I E 1 h b n V 0 Z W 7 D p 8 O j b y 9 U a X B v I E F s d G V y Y W R v L n t O b 3 R h c y B C Y X N l I E N j L D I z f S Z x d W 9 0 O y w m c X V v d D t T Z W N 0 a W 9 u M S 8 0 I C B N Y W 5 1 d G V u w 6 f D o 2 8 v V G l w b y B B b H R l c m F k b y 5 7 T m 9 0 Y X M g Q m F z Z S B E Z W 4 q L D I 0 f S Z x d W 9 0 O y w m c X V v d D t T Z W N 0 a W 9 u M S 8 0 I C B N Y W 5 1 d G V u w 6 f D o 2 8 v V G l w b y B B b H R l c m F k b y 5 7 T m 9 0 Y X M g Q m F z Z S B S a S A q L D I 1 f S Z x d W 9 0 O y w m c X V v d D t T Z W N 0 a W 9 u M S 8 0 I C B N Y W 5 1 d G V u w 6 f D o 2 8 v V G l w b y B B b H R l c m F k b y 5 7 T m 9 0 Y X M g Q m F z Z S B B b H Q s M j Z 9 J n F 1 b 3 Q 7 L C Z x d W 9 0 O 1 N l Y 3 R p b 2 4 x L z Q g I E 1 h b n V 0 Z W 7 D p 8 O j b y 9 U a X B v I E F s d G V y Y W R v L n t O b 3 R h I E J h c 2 U g Q S 4 g U 2 9 s b y w y N 3 0 m c X V v d D s s J n F 1 b 3 Q 7 U 2 V j d G l v b j E v N C A g T W F u d X R l b s O n w 6 N v L 1 R p c G 8 g Q W x 0 Z X J h Z G 8 u e 1 F 1 Y W x p Z i 4 g T 3 J n w 6 J u a W N h L D I 4 f S Z x d W 9 0 O y w m c X V v d D t T Z W N 0 a W 9 u M S 8 0 I C B N Y W 5 1 d G V u w 6 f D o 2 8 v V G l w b y B B b H R l c m F k b y 5 7 T m 9 0 Y S B D Y y w y O X 0 m c X V v d D s s J n F 1 b 3 Q 7 U 2 V j d G l v b j E v N C A g T W F u d X R l b s O n w 6 N v L 1 R p c G 8 g Q W x 0 Z X J h Z G 8 u e 0 5 v d G E g R G V u L D M w f S Z x d W 9 0 O y w m c X V v d D t T Z W N 0 a W 9 u M S 8 0 I C B N Y W 5 1 d G V u w 6 f D o 2 8 v V G l w b y B B b H R l c m F k b y 5 7 T m 9 0 Y S B S a S w z M X 0 m c X V v d D s s J n F 1 b 3 Q 7 U 2 V j d G l v b j E v N C A g T W F u d X R l b s O n w 6 N v L 1 R p c G 8 g Q W x 0 Z X J h Z G 8 u e 0 5 v d G E g Q W x 0 L D M y f S Z x d W 9 0 O y w m c X V v d D t T Z W N 0 a W 9 u M S 8 0 I C B N Y W 5 1 d G V u w 6 f D o 2 8 v V G l w b y B B b H R l c m F k b y 5 7 T m 9 0 Y S B G a W 5 h b C B D Y y w z M 3 0 m c X V v d D s s J n F 1 b 3 Q 7 U 2 V j d G l v b j E v N C A g T W F u d X R l b s O n w 6 N v L 1 R p c G 8 g Q W x 0 Z X J h Z G 8 u e 0 5 v d G E g R m l u Y W w g R G V u L D M 0 f S Z x d W 9 0 O y w m c X V v d D t T Z W N 0 a W 9 u M S 8 0 I C B N Y W 5 1 d G V u w 6 f D o 2 8 v V G l w b y B B b H R l c m F k b y 5 7 T m 9 0 Y S B G a W 5 h b C B S a S w z N X 0 m c X V v d D s s J n F 1 b 3 Q 7 U 2 V j d G l v b j E v N C A g T W F u d X R l b s O n w 6 N v L 1 R p c G 8 g Q W x 0 Z X J h Z G 8 u e 0 5 v d G E g R m l u Y W w g Q W x 0 L D M 2 f S Z x d W 9 0 O y w m c X V v d D t T Z W N 0 a W 9 u M S 8 0 I C B N Y W 5 1 d G V u w 6 f D o 2 8 v V G l w b y B B b H R l c m F k b y 5 7 T m 9 0 Y S B G a W 5 h b C B B L i B T b 2 x v L D M 3 f S Z x d W 9 0 O y w m c X V v d D t T Z W N 0 a W 9 u M S 8 0 I C B N Y W 5 1 d G V u w 6 f D o 2 8 v V G l w b y B B b H R l c m F k b y 5 7 V H J h a s O p d G 9 y a W E g R W N v b M O z Z 2 l j Y S w z O H 0 m c X V v d D s s J n F 1 b 3 Q 7 U 2 V j d G l v b j E v N C A g T W F u d X R l b s O n w 6 N v L 1 R p c G 8 g Q W x 0 Z X J h Z G 8 y L n t H R V J B T C w z O X 0 m c X V v d D s s J n F 1 b 3 Q 7 U 2 V j d G l v b j E v N C A g T W F u d X R l b s O n w 6 N v L 1 R p c G 8 g Q W x 0 Z X J h Z G 8 u e 0 N M Q V N T S U Z J Q 0 H D h 8 O D T y w 0 M H 0 m c X V v d D t d L C Z x d W 9 0 O 0 N v b H V t b k N v d W 5 0 J n F 1 b 3 Q 7 O j Q x L C Z x d W 9 0 O 0 t l e U N v b H V t b k 5 h b W V z J n F 1 b 3 Q 7 O l t d L C Z x d W 9 0 O 0 N v b H V t b k l k Z W 5 0 a X R p Z X M m c X V v d D s 6 W y Z x d W 9 0 O 1 N l Y 3 R p b 2 4 x L z Q g I E 1 h b n V 0 Z W 7 D p 8 O j b y 9 W Y W x v c i B T d W J z d G l 0 d c O t Z G 8 0 L n t J R C B Q c m 9 w c m l l Z G F k Z S w w f S Z x d W 9 0 O y w m c X V v d D t T Z W N 0 a W 9 u M S 8 0 I C B N Y W 5 1 d G V u w 6 f D o 2 8 v V G l w b y B B b H R l c m F k b y 5 7 S W 5 0 Z X J 2 Z W 7 D p 8 O j b y w x f S Z x d W 9 0 O y w m c X V v d D t T Z W N 0 a W 9 u M S 8 0 I C B N Y W 5 1 d G V u w 6 f D o 2 8 v V G l w b y B B b H R l c m F k b y 5 7 T s K 6 I G R h I E l u d G V y d m V u w 6 f D o 2 8 s M n 0 m c X V v d D s s J n F 1 b 3 Q 7 U 2 V j d G l v b j E v N C A g T W F u d X R l b s O n w 6 N v L 1 R p c G 8 g Q W x 0 Z X J h Z G 8 u e 1 F 1 Y W 5 0 a W R h Z G U g Z G U g U G F y Y 2 V s Y X M s M 3 0 m c X V v d D s s J n F 1 b 3 Q 7 U 2 V j d G l v b j E v N C A g T W F u d X R l b s O n w 6 N v L 1 R p c G 8 g Q W x 0 Z X J h Z G 8 u e 1 F 1 Y W 5 0 a W R h Z G U g Z G U g S W 5 k a X Z p Z H V v c y w 0 f S Z x d W 9 0 O y w m c X V v d D t T Z W N 0 a W 9 u M S 8 0 I C B N Y W 5 1 d G V u w 6 f D o 2 8 v V G l w b y B B b H R l c m F k b y 5 7 U X V h b n R p Z G F k Z S B k Z S B F c 3 D D q W N p Z X M s N X 0 m c X V v d D s s J n F 1 b 3 Q 7 U 2 V j d G l v b j E v N C A g T W F u d X R l b s O n w 6 N v L 1 R p c G 8 g Q W x 0 Z X J h Z G 8 u e 0 F s d H V y Y S B k Y X M g T X V k Y X M s N n 0 m c X V v d D s s J n F 1 b 3 Q 7 U 2 V j d G l v b j E v N C A g T W F u d X R l b s O n w 6 N v L 1 R p c G 8 g Q W x 0 Z X J h Z G 8 u e 0 l u d G V n c m l k Y W R l I G R l I E N l c m N h b W V u d G 8 s N 3 0 m c X V v d D s s J n F 1 b 3 Q 7 U 2 V j d G l v b j E v N C A g T W F u d X R l b s O n w 6 N v L 1 R p c G 8 g Q W x 0 Z X J h Z G 8 u e 0 F u a W 1 h a X M g Z G U g Q 3 J p Y c O n w 6 N v L D h 9 J n F 1 b 3 Q 7 L C Z x d W 9 0 O 1 N l Y 3 R p b 2 4 x L z Q g I E 1 h b n V 0 Z W 7 D p 8 O j b y 9 U a X B v I E F s d G V y Y W R v L n t F c 3 D D q W N p Z X M g R X j D s 3 R p Y 2 F z I E l u d m F z b 3 J h c y w 5 f S Z x d W 9 0 O y w m c X V v d D t T Z W N 0 a W 9 u M S 8 0 I C B N Y W 5 1 d G V u w 6 f D o 2 8 v V G l w b y B B b H R l c m F k b y 5 7 T 2 N v c n L D q m 5 j a W E g Z G U g R m 9 n b y w x M H 0 m c X V v d D s s J n F 1 b 3 Q 7 U 2 V j d G l v b j E v N C A g T W F u d X R l b s O n w 6 N v L 1 R p c G 8 g Q W x 0 Z X J h Z G 8 u e 0 R h b m 9 z I G 9 j Y X N p b 2 5 h Z G 9 z I H B v c i B w c m F n Y S w x M X 0 m c X V v d D s s J n F 1 b 3 Q 7 U 2 V j d G l v b j E v N C A g T W F u d X R l b s O n w 6 N v L 1 R p c G 8 g Q W x 0 Z X J h Z G 8 u e 0 5 v d G E g S W M s M T J 9 J n F 1 b 3 Q 7 L C Z x d W 9 0 O 1 N l Y 3 R p b 2 4 x L z Q g I E 1 h b n V 0 Z W 7 D p 8 O j b y 9 U a X B v I E F s d G V y Y W R v L n t O b 3 R h I E F j L D E z f S Z x d W 9 0 O y w m c X V v d D t T Z W N 0 a W 9 u M S 8 0 I C B N Y W 5 1 d G V u w 6 f D o 2 8 v V G l w b y B B b H R l c m F k b y 5 7 T m 9 0 Y S B F R U l u L D E 0 f S Z x d W 9 0 O y w m c X V v d D t T Z W N 0 a W 9 u M S 8 0 I C B N Y W 5 1 d G V u w 6 f D o 2 8 v V G l w b y B B b H R l c m F k b y 5 7 T m 9 0 Y S B P Z i w x N X 0 m c X V v d D s s J n F 1 b 3 Q 7 U 2 V j d G l v b j E v N C A g T W F u d X R l b s O n w 6 N v L 1 R p c G 8 g Q W x 0 Z X J h Z G 8 u e 0 5 v d G E g R E 9 Q L D E 2 f S Z x d W 9 0 O y w m c X V v d D t T Z W N 0 a W 9 u M S 8 0 I C B N Y W 5 1 d G V u w 6 f D o 2 8 v V G l w b y B B b H R l c m F k b y 5 7 T m 9 0 Y S B G a W 5 h b C B J Y y w x N 3 0 m c X V v d D s s J n F 1 b 3 Q 7 U 2 V j d G l v b j E v N C A g T W F u d X R l b s O n w 6 N v L 1 R p c G 8 g Q W x 0 Z X J h Z G 8 u e 0 5 v d G E g R m l u Y W w g Q W M s M T h 9 J n F 1 b 3 Q 7 L C Z x d W 9 0 O 1 N l Y 3 R p b 2 4 x L z Q g I E 1 h b n V 0 Z W 7 D p 8 O j b y 9 U a X B v I E F s d G V y Y W R v L n t O b 3 R h I E Z p b m F s I E V F S W 4 s M T l 9 J n F 1 b 3 Q 7 L C Z x d W 9 0 O 1 N l Y 3 R p b 2 4 x L z Q g I E 1 h b n V 0 Z W 7 D p 8 O j b y 9 U a X B v I E F s d G V y Y W R v L n t O b 3 R h I E Z p b m F s I E 9 m L D I w f S Z x d W 9 0 O y w m c X V v d D t T Z W N 0 a W 9 u M S 8 0 I C B N Y W 5 1 d G V u w 6 f D o 2 8 v V G l w b y B B b H R l c m F k b y 5 7 T m 9 0 Y S B G a W 5 h b C B E T 1 A s M j F 9 J n F 1 b 3 Q 7 L C Z x d W 9 0 O 1 N l Y 3 R p b 2 4 x L z Q g I E 1 h b n V 0 Z W 7 D p 8 O j b y 9 U a X B v I E F s d G V y Y W R v L n t N Y W 5 1 d G V u w 6 f D o 2 8 s M j J 9 J n F 1 b 3 Q 7 L C Z x d W 9 0 O 1 N l Y 3 R p b 2 4 x L z Q g I E 1 h b n V 0 Z W 7 D p 8 O j b y 9 U a X B v I E F s d G V y Y W R v L n t O b 3 R h c y B C Y X N l I E N j L D I z f S Z x d W 9 0 O y w m c X V v d D t T Z W N 0 a W 9 u M S 8 0 I C B N Y W 5 1 d G V u w 6 f D o 2 8 v V G l w b y B B b H R l c m F k b y 5 7 T m 9 0 Y X M g Q m F z Z S B E Z W 4 q L D I 0 f S Z x d W 9 0 O y w m c X V v d D t T Z W N 0 a W 9 u M S 8 0 I C B N Y W 5 1 d G V u w 6 f D o 2 8 v V G l w b y B B b H R l c m F k b y 5 7 T m 9 0 Y X M g Q m F z Z S B S a S A q L D I 1 f S Z x d W 9 0 O y w m c X V v d D t T Z W N 0 a W 9 u M S 8 0 I C B N Y W 5 1 d G V u w 6 f D o 2 8 v V G l w b y B B b H R l c m F k b y 5 7 T m 9 0 Y X M g Q m F z Z S B B b H Q s M j Z 9 J n F 1 b 3 Q 7 L C Z x d W 9 0 O 1 N l Y 3 R p b 2 4 x L z Q g I E 1 h b n V 0 Z W 7 D p 8 O j b y 9 U a X B v I E F s d G V y Y W R v L n t O b 3 R h I E J h c 2 U g Q S 4 g U 2 9 s b y w y N 3 0 m c X V v d D s s J n F 1 b 3 Q 7 U 2 V j d G l v b j E v N C A g T W F u d X R l b s O n w 6 N v L 1 R p c G 8 g Q W x 0 Z X J h Z G 8 u e 1 F 1 Y W x p Z i 4 g T 3 J n w 6 J u a W N h L D I 4 f S Z x d W 9 0 O y w m c X V v d D t T Z W N 0 a W 9 u M S 8 0 I C B N Y W 5 1 d G V u w 6 f D o 2 8 v V G l w b y B B b H R l c m F k b y 5 7 T m 9 0 Y S B D Y y w y O X 0 m c X V v d D s s J n F 1 b 3 Q 7 U 2 V j d G l v b j E v N C A g T W F u d X R l b s O n w 6 N v L 1 R p c G 8 g Q W x 0 Z X J h Z G 8 u e 0 5 v d G E g R G V u L D M w f S Z x d W 9 0 O y w m c X V v d D t T Z W N 0 a W 9 u M S 8 0 I C B N Y W 5 1 d G V u w 6 f D o 2 8 v V G l w b y B B b H R l c m F k b y 5 7 T m 9 0 Y S B S a S w z M X 0 m c X V v d D s s J n F 1 b 3 Q 7 U 2 V j d G l v b j E v N C A g T W F u d X R l b s O n w 6 N v L 1 R p c G 8 g Q W x 0 Z X J h Z G 8 u e 0 5 v d G E g Q W x 0 L D M y f S Z x d W 9 0 O y w m c X V v d D t T Z W N 0 a W 9 u M S 8 0 I C B N Y W 5 1 d G V u w 6 f D o 2 8 v V G l w b y B B b H R l c m F k b y 5 7 T m 9 0 Y S B G a W 5 h b C B D Y y w z M 3 0 m c X V v d D s s J n F 1 b 3 Q 7 U 2 V j d G l v b j E v N C A g T W F u d X R l b s O n w 6 N v L 1 R p c G 8 g Q W x 0 Z X J h Z G 8 u e 0 5 v d G E g R m l u Y W w g R G V u L D M 0 f S Z x d W 9 0 O y w m c X V v d D t T Z W N 0 a W 9 u M S 8 0 I C B N Y W 5 1 d G V u w 6 f D o 2 8 v V G l w b y B B b H R l c m F k b y 5 7 T m 9 0 Y S B G a W 5 h b C B S a S w z N X 0 m c X V v d D s s J n F 1 b 3 Q 7 U 2 V j d G l v b j E v N C A g T W F u d X R l b s O n w 6 N v L 1 R p c G 8 g Q W x 0 Z X J h Z G 8 u e 0 5 v d G E g R m l u Y W w g Q W x 0 L D M 2 f S Z x d W 9 0 O y w m c X V v d D t T Z W N 0 a W 9 u M S 8 0 I C B N Y W 5 1 d G V u w 6 f D o 2 8 v V G l w b y B B b H R l c m F k b y 5 7 T m 9 0 Y S B G a W 5 h b C B B L i B T b 2 x v L D M 3 f S Z x d W 9 0 O y w m c X V v d D t T Z W N 0 a W 9 u M S 8 0 I C B N Y W 5 1 d G V u w 6 f D o 2 8 v V G l w b y B B b H R l c m F k b y 5 7 V H J h a s O p d G 9 y a W E g R W N v b M O z Z 2 l j Y S w z O H 0 m c X V v d D s s J n F 1 b 3 Q 7 U 2 V j d G l v b j E v N C A g T W F u d X R l b s O n w 6 N v L 1 R p c G 8 g Q W x 0 Z X J h Z G 8 y L n t H R V J B T C w z O X 0 m c X V v d D s s J n F 1 b 3 Q 7 U 2 V j d G l v b j E v N C A g T W F u d X R l b s O n w 6 N v L 1 R p c G 8 g Q W x 0 Z X J h Z G 8 u e 0 N M Q V N T S U Z J Q 0 H D h 8 O D T y w 0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Q l M j A l M j B N Y W 5 1 d G V u J U M z J U E 3 J U M z J U E z b y U y M C g 0 K T w v S X R l b V B h d G g + P C 9 J d G V t T G 9 j Y X R p b 2 4 + P F N 0 Y W J s Z U V u d H J p Z X M + P E V u d H J 5 I F R 5 c G U 9 I k Z p b G x D b 2 x 1 b W 5 O Y W 1 l c y I g V m F s d W U 9 I n N b J n F 1 b 3 Q 7 S U Q g U H J v c H J p Z W R h Z G U m c X V v d D s s J n F 1 b 3 Q 7 S W 5 0 Z X J 2 Z W 7 D p 8 O j b y Z x d W 9 0 O y w m c X V v d D t O w r o g Z G E g S W 5 0 Z X J 2 Z W 7 D p 8 O j b y Z x d W 9 0 O y w m c X V v d D t R d W F u d G l k Y W R l I G R l I F B h c m N l b G F z J n F 1 b 3 Q 7 L C Z x d W 9 0 O 1 F 1 Y W 5 0 a W R h Z G U g Z G U g S W 5 k a X Z p Z H V v c y Z x d W 9 0 O y w m c X V v d D t R d W F u d G l k Y W R l I G R l I E V z c M O p Y 2 l l c y Z x d W 9 0 O y w m c X V v d D t B b H R 1 c m E g Z G F z I E 1 1 Z G F z J n F 1 b 3 Q 7 L C Z x d W 9 0 O 0 l u d G V n c m l k Y W R l I G R l I E N l c m N h b W V u d G 8 m c X V v d D s s J n F 1 b 3 Q 7 Q W 5 p b W F p c y B k Z S B D c m l h w 6 f D o 2 8 m c X V v d D s s J n F 1 b 3 Q 7 R X N w w 6 l j a W V z I E V 4 w 7 N 0 a W N h c y B J b n Z h c 2 9 y Y X M m c X V v d D s s J n F 1 b 3 Q 7 T 2 N v c n L D q m 5 j a W E g Z G U g R m 9 n b y Z x d W 9 0 O y w m c X V v d D t E Y W 5 v c y B v Y 2 F z a W 9 u Y W R v c y B w b 3 I g c H J h Z 2 E m c X V v d D s s J n F 1 b 3 Q 7 T m 9 0 Y S B J Y y Z x d W 9 0 O y w m c X V v d D t O b 3 R h I E F j J n F 1 b 3 Q 7 L C Z x d W 9 0 O 0 5 v d G E g R U V J b i Z x d W 9 0 O y w m c X V v d D t O b 3 R h I E 9 m J n F 1 b 3 Q 7 L C Z x d W 9 0 O 0 5 v d G E g R E 9 Q J n F 1 b 3 Q 7 L C Z x d W 9 0 O 0 5 v d G E g R m l u Y W w g S W M m c X V v d D s s J n F 1 b 3 Q 7 T m 9 0 Y S B G a W 5 h b C B B Y y Z x d W 9 0 O y w m c X V v d D t O b 3 R h I E Z p b m F s I E V F S W 4 m c X V v d D s s J n F 1 b 3 Q 7 T m 9 0 Y S B G a W 5 h b C B P Z i Z x d W 9 0 O y w m c X V v d D t O b 3 R h I E Z p b m F s I E R P U C Z x d W 9 0 O y w m c X V v d D t N Y W 5 1 d G V u w 6 f D o 2 8 m c X V v d D s s J n F 1 b 3 Q 7 T m 9 0 Y X M g Q m F z Z S B D Y y Z x d W 9 0 O y w m c X V v d D t O b 3 R h c y B C Y X N l I E R l b i o m c X V v d D s s J n F 1 b 3 Q 7 T m 9 0 Y X M g Q m F z Z S B S a S A q J n F 1 b 3 Q 7 L C Z x d W 9 0 O 0 5 v d G F z I E J h c 2 U g Q W x 0 J n F 1 b 3 Q 7 L C Z x d W 9 0 O 0 5 v d G E g Q m F z Z S B B L i B T b 2 x v J n F 1 b 3 Q 7 L C Z x d W 9 0 O 1 F 1 Y W x p Z i 4 g T 3 J n w 6 J u a W N h J n F 1 b 3 Q 7 L C Z x d W 9 0 O 0 5 v d G E g Q 2 M m c X V v d D s s J n F 1 b 3 Q 7 T m 9 0 Y S B E Z W 4 m c X V v d D s s J n F 1 b 3 Q 7 T m 9 0 Y S B S a S Z x d W 9 0 O y w m c X V v d D t O b 3 R h I E F s d C Z x d W 9 0 O y w m c X V v d D t O b 3 R h I E Z p b m F s I E N j J n F 1 b 3 Q 7 L C Z x d W 9 0 O 0 5 v d G E g R m l u Y W w g R G V u J n F 1 b 3 Q 7 L C Z x d W 9 0 O 0 5 v d G E g R m l u Y W w g U m k m c X V v d D s s J n F 1 b 3 Q 7 T m 9 0 Y S B G a W 5 h b C B B b H Q m c X V v d D s s J n F 1 b 3 Q 7 T m 9 0 Y S B G a W 5 h b C B B L i B T b 2 x v J n F 1 b 3 Q 7 L C Z x d W 9 0 O 1 R y Y W r D q X R v c m l h I E V j b 2 z D s 2 d p Y 2 E m c X V v d D s s J n F 1 b 3 Q 7 R 0 V S Q U w m c X V v d D s s J n F 1 b 3 Q 7 Q 0 x B U 1 N J R k l D Q c O H w 4 N P J n F 1 b 3 Q 7 X S I g L z 4 8 R W 5 0 c n k g V H l w Z T 0 i Q n V m Z m V y T m V 4 d F J l Z n J l c 2 g i I F Z h b H V l P S J s M S I g L z 4 8 R W 5 0 c n k g V H l w Z T 0 i R m l s b E N v b H V t b l R 5 c G V z I i B W Y W x 1 Z T 0 i c 0 J n W U R B d 0 1 E Q l F Z R 0 J R W U F B d 0 1 E Q X d B R E F 3 T U R B Q U F B Q U F V Q U J R W U F B Q U 1 B Q U F B R E F B T U F C Q U E 9 I i A v P j x F b n R y e S B U e X B l P S J G a W x s R W 5 h Y m x l Z C I g V m F s d W U 9 I m w x I i A v P j x F b n R y e S B U e X B l P S J G a W x s T G F z d F V w Z G F 0 Z W Q i I F Z h b H V l P S J k M j A y N S 0 w O C 0 y N 1 Q x O D o y N j o 1 M C 4 0 O D M x N j I 2 W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M j B l Y z k 4 M j U t N W Y w Y S 0 0 Y T h m L T k w N z M t M m Y 5 N j Z l Z D Z j M j M 5 I i A v P j x F b n R y e S B U e X B l P S J G a W x s Q 2 9 1 b n Q i I F Z h b H V l P S J s M T U 5 I i A v P j x F b n R y e S B U e X B l P S J S Z X N 1 b H R U e X B l I i B W Y W x 1 Z T 0 i c 1 R h Y m x l I i A v P j x F b n R y e S B U e X B l P S J O Y X Z p Z 2 F 0 a W 9 u U 3 R l c E 5 h b W U i I F Z h b H V l P S J z T m F 2 Z W d h w 6 f D o 2 8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0 X 1 9 N Y W 5 1 d G V u w 6 f D o 2 9 f X z Q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Q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0 I C B N Y W 5 1 d G V u w 6 f D o 2 8 v V m F s b 3 I g U 3 V i c 3 R p d H X D r W R v N C 5 7 S U Q g U H J v c H J p Z W R h Z G U s M H 0 m c X V v d D s s J n F 1 b 3 Q 7 U 2 V j d G l v b j E v N C A g T W F u d X R l b s O n w 6 N v L 1 R p c G 8 g Q W x 0 Z X J h Z G 8 u e 0 l u d G V y d m V u w 6 f D o 2 8 s M X 0 m c X V v d D s s J n F 1 b 3 Q 7 U 2 V j d G l v b j E v N C A g T W F u d X R l b s O n w 6 N v L 1 R p c G 8 g Q W x 0 Z X J h Z G 8 u e 0 7 C u i B k Y S B J b n R l c n Z l b s O n w 6 N v L D J 9 J n F 1 b 3 Q 7 L C Z x d W 9 0 O 1 N l Y 3 R p b 2 4 x L z Q g I E 1 h b n V 0 Z W 7 D p 8 O j b y 9 U a X B v I E F s d G V y Y W R v L n t R d W F u d G l k Y W R l I G R l I F B h c m N l b G F z L D N 9 J n F 1 b 3 Q 7 L C Z x d W 9 0 O 1 N l Y 3 R p b 2 4 x L z Q g I E 1 h b n V 0 Z W 7 D p 8 O j b y 9 U a X B v I E F s d G V y Y W R v L n t R d W F u d G l k Y W R l I G R l I E l u Z G l 2 a W R 1 b 3 M s N H 0 m c X V v d D s s J n F 1 b 3 Q 7 U 2 V j d G l v b j E v N C A g T W F u d X R l b s O n w 6 N v L 1 R p c G 8 g Q W x 0 Z X J h Z G 8 u e 1 F 1 Y W 5 0 a W R h Z G U g Z G U g R X N w w 6 l j a W V z L D V 9 J n F 1 b 3 Q 7 L C Z x d W 9 0 O 1 N l Y 3 R p b 2 4 x L z Q g I E 1 h b n V 0 Z W 7 D p 8 O j b y 9 U a X B v I E F s d G V y Y W R v L n t B b H R 1 c m E g Z G F z I E 1 1 Z G F z L D Z 9 J n F 1 b 3 Q 7 L C Z x d W 9 0 O 1 N l Y 3 R p b 2 4 x L z Q g I E 1 h b n V 0 Z W 7 D p 8 O j b y 9 U a X B v I E F s d G V y Y W R v L n t J b n R l Z 3 J p Z G F k Z S B k Z S B D Z X J j Y W 1 l b n R v L D d 9 J n F 1 b 3 Q 7 L C Z x d W 9 0 O 1 N l Y 3 R p b 2 4 x L z Q g I E 1 h b n V 0 Z W 7 D p 8 O j b y 9 U a X B v I E F s d G V y Y W R v L n t B b m l t Y W l z I G R l I E N y a W H D p 8 O j b y w 4 f S Z x d W 9 0 O y w m c X V v d D t T Z W N 0 a W 9 u M S 8 0 I C B N Y W 5 1 d G V u w 6 f D o 2 8 v V G l w b y B B b H R l c m F k b y 5 7 R X N w w 6 l j a W V z I E V 4 w 7 N 0 a W N h c y B J b n Z h c 2 9 y Y X M s O X 0 m c X V v d D s s J n F 1 b 3 Q 7 U 2 V j d G l v b j E v N C A g T W F u d X R l b s O n w 6 N v L 1 R p c G 8 g Q W x 0 Z X J h Z G 8 u e 0 9 j b 3 J y w 6 p u Y 2 l h I G R l I E Z v Z 2 8 s M T B 9 J n F 1 b 3 Q 7 L C Z x d W 9 0 O 1 N l Y 3 R p b 2 4 x L z Q g I E 1 h b n V 0 Z W 7 D p 8 O j b y 9 U a X B v I E F s d G V y Y W R v L n t E Y W 5 v c y B v Y 2 F z a W 9 u Y W R v c y B w b 3 I g c H J h Z 2 E s M T F 9 J n F 1 b 3 Q 7 L C Z x d W 9 0 O 1 N l Y 3 R p b 2 4 x L z Q g I E 1 h b n V 0 Z W 7 D p 8 O j b y 9 U a X B v I E F s d G V y Y W R v L n t O b 3 R h I E l j L D E y f S Z x d W 9 0 O y w m c X V v d D t T Z W N 0 a W 9 u M S 8 0 I C B N Y W 5 1 d G V u w 6 f D o 2 8 v V G l w b y B B b H R l c m F k b y 5 7 T m 9 0 Y S B B Y y w x M 3 0 m c X V v d D s s J n F 1 b 3 Q 7 U 2 V j d G l v b j E v N C A g T W F u d X R l b s O n w 6 N v L 1 R p c G 8 g Q W x 0 Z X J h Z G 8 u e 0 5 v d G E g R U V J b i w x N H 0 m c X V v d D s s J n F 1 b 3 Q 7 U 2 V j d G l v b j E v N C A g T W F u d X R l b s O n w 6 N v L 1 R p c G 8 g Q W x 0 Z X J h Z G 8 u e 0 5 v d G E g T 2 Y s M T V 9 J n F 1 b 3 Q 7 L C Z x d W 9 0 O 1 N l Y 3 R p b 2 4 x L z Q g I E 1 h b n V 0 Z W 7 D p 8 O j b y 9 U a X B v I E F s d G V y Y W R v L n t O b 3 R h I E R P U C w x N n 0 m c X V v d D s s J n F 1 b 3 Q 7 U 2 V j d G l v b j E v N C A g T W F u d X R l b s O n w 6 N v L 1 R p c G 8 g Q W x 0 Z X J h Z G 8 u e 0 5 v d G E g R m l u Y W w g S W M s M T d 9 J n F 1 b 3 Q 7 L C Z x d W 9 0 O 1 N l Y 3 R p b 2 4 x L z Q g I E 1 h b n V 0 Z W 7 D p 8 O j b y 9 U a X B v I E F s d G V y Y W R v L n t O b 3 R h I E Z p b m F s I E F j L D E 4 f S Z x d W 9 0 O y w m c X V v d D t T Z W N 0 a W 9 u M S 8 0 I C B N Y W 5 1 d G V u w 6 f D o 2 8 v V G l w b y B B b H R l c m F k b y 5 7 T m 9 0 Y S B G a W 5 h b C B F R U l u L D E 5 f S Z x d W 9 0 O y w m c X V v d D t T Z W N 0 a W 9 u M S 8 0 I C B N Y W 5 1 d G V u w 6 f D o 2 8 v V G l w b y B B b H R l c m F k b y 5 7 T m 9 0 Y S B G a W 5 h b C B P Z i w y M H 0 m c X V v d D s s J n F 1 b 3 Q 7 U 2 V j d G l v b j E v N C A g T W F u d X R l b s O n w 6 N v L 1 R p c G 8 g Q W x 0 Z X J h Z G 8 u e 0 5 v d G E g R m l u Y W w g R E 9 Q L D I x f S Z x d W 9 0 O y w m c X V v d D t T Z W N 0 a W 9 u M S 8 0 I C B N Y W 5 1 d G V u w 6 f D o 2 8 v V G l w b y B B b H R l c m F k b y 5 7 T W F u d X R l b s O n w 6 N v L D I y f S Z x d W 9 0 O y w m c X V v d D t T Z W N 0 a W 9 u M S 8 0 I C B N Y W 5 1 d G V u w 6 f D o 2 8 v V G l w b y B B b H R l c m F k b y 5 7 T m 9 0 Y X M g Q m F z Z S B D Y y w y M 3 0 m c X V v d D s s J n F 1 b 3 Q 7 U 2 V j d G l v b j E v N C A g T W F u d X R l b s O n w 6 N v L 1 R p c G 8 g Q W x 0 Z X J h Z G 8 u e 0 5 v d G F z I E J h c 2 U g R G V u K i w y N H 0 m c X V v d D s s J n F 1 b 3 Q 7 U 2 V j d G l v b j E v N C A g T W F u d X R l b s O n w 6 N v L 1 R p c G 8 g Q W x 0 Z X J h Z G 8 u e 0 5 v d G F z I E J h c 2 U g U m k g K i w y N X 0 m c X V v d D s s J n F 1 b 3 Q 7 U 2 V j d G l v b j E v N C A g T W F u d X R l b s O n w 6 N v L 1 R p c G 8 g Q W x 0 Z X J h Z G 8 u e 0 5 v d G F z I E J h c 2 U g Q W x 0 L D I 2 f S Z x d W 9 0 O y w m c X V v d D t T Z W N 0 a W 9 u M S 8 0 I C B N Y W 5 1 d G V u w 6 f D o 2 8 v V G l w b y B B b H R l c m F k b y 5 7 T m 9 0 Y S B C Y X N l I E E u I F N v b G 8 s M j d 9 J n F 1 b 3 Q 7 L C Z x d W 9 0 O 1 N l Y 3 R p b 2 4 x L z Q g I E 1 h b n V 0 Z W 7 D p 8 O j b y 9 U a X B v I E F s d G V y Y W R v L n t R d W F s a W Y u I E 9 y Z 8 O i b m l j Y S w y O H 0 m c X V v d D s s J n F 1 b 3 Q 7 U 2 V j d G l v b j E v N C A g T W F u d X R l b s O n w 6 N v L 1 R p c G 8 g Q W x 0 Z X J h Z G 8 u e 0 5 v d G E g Q 2 M s M j l 9 J n F 1 b 3 Q 7 L C Z x d W 9 0 O 1 N l Y 3 R p b 2 4 x L z Q g I E 1 h b n V 0 Z W 7 D p 8 O j b y 9 U a X B v I E F s d G V y Y W R v L n t O b 3 R h I E R l b i w z M H 0 m c X V v d D s s J n F 1 b 3 Q 7 U 2 V j d G l v b j E v N C A g T W F u d X R l b s O n w 6 N v L 1 R p c G 8 g Q W x 0 Z X J h Z G 8 u e 0 5 v d G E g U m k s M z F 9 J n F 1 b 3 Q 7 L C Z x d W 9 0 O 1 N l Y 3 R p b 2 4 x L z Q g I E 1 h b n V 0 Z W 7 D p 8 O j b y 9 U a X B v I E F s d G V y Y W R v L n t O b 3 R h I E F s d C w z M n 0 m c X V v d D s s J n F 1 b 3 Q 7 U 2 V j d G l v b j E v N C A g T W F u d X R l b s O n w 6 N v L 1 R p c G 8 g Q W x 0 Z X J h Z G 8 u e 0 5 v d G E g R m l u Y W w g Q 2 M s M z N 9 J n F 1 b 3 Q 7 L C Z x d W 9 0 O 1 N l Y 3 R p b 2 4 x L z Q g I E 1 h b n V 0 Z W 7 D p 8 O j b y 9 U a X B v I E F s d G V y Y W R v L n t O b 3 R h I E Z p b m F s I E R l b i w z N H 0 m c X V v d D s s J n F 1 b 3 Q 7 U 2 V j d G l v b j E v N C A g T W F u d X R l b s O n w 6 N v L 1 R p c G 8 g Q W x 0 Z X J h Z G 8 u e 0 5 v d G E g R m l u Y W w g U m k s M z V 9 J n F 1 b 3 Q 7 L C Z x d W 9 0 O 1 N l Y 3 R p b 2 4 x L z Q g I E 1 h b n V 0 Z W 7 D p 8 O j b y 9 U a X B v I E F s d G V y Y W R v L n t O b 3 R h I E Z p b m F s I E F s d C w z N n 0 m c X V v d D s s J n F 1 b 3 Q 7 U 2 V j d G l v b j E v N C A g T W F u d X R l b s O n w 6 N v L 1 R p c G 8 g Q W x 0 Z X J h Z G 8 u e 0 5 v d G E g R m l u Y W w g Q S 4 g U 2 9 s b y w z N 3 0 m c X V v d D s s J n F 1 b 3 Q 7 U 2 V j d G l v b j E v N C A g T W F u d X R l b s O n w 6 N v L 1 R p c G 8 g Q W x 0 Z X J h Z G 8 u e 1 R y Y W r D q X R v c m l h I E V j b 2 z D s 2 d p Y 2 E s M z h 9 J n F 1 b 3 Q 7 L C Z x d W 9 0 O 1 N l Y 3 R p b 2 4 x L z Q g I E 1 h b n V 0 Z W 7 D p 8 O j b y 9 U a X B v I E F s d G V y Y W R v M i 5 7 R 0 V S Q U w s M z l 9 J n F 1 b 3 Q 7 L C Z x d W 9 0 O 1 N l Y 3 R p b 2 4 x L z Q g I E 1 h b n V 0 Z W 7 D p 8 O j b y 9 U a X B v I E F s d G V y Y W R v L n t D T E F T U 0 l G S U N B w 4 f D g 0 8 s N D B 9 J n F 1 b 3 Q 7 X S w m c X V v d D t D b 2 x 1 b W 5 D b 3 V u d C Z x d W 9 0 O z o 0 M S w m c X V v d D t L Z X l D b 2 x 1 b W 5 O Y W 1 l c y Z x d W 9 0 O z p b X S w m c X V v d D t D b 2 x 1 b W 5 J Z G V u d G l 0 a W V z J n F 1 b 3 Q 7 O l s m c X V v d D t T Z W N 0 a W 9 u M S 8 0 I C B N Y W 5 1 d G V u w 6 f D o 2 8 v V m F s b 3 I g U 3 V i c 3 R p d H X D r W R v N C 5 7 S U Q g U H J v c H J p Z W R h Z G U s M H 0 m c X V v d D s s J n F 1 b 3 Q 7 U 2 V j d G l v b j E v N C A g T W F u d X R l b s O n w 6 N v L 1 R p c G 8 g Q W x 0 Z X J h Z G 8 u e 0 l u d G V y d m V u w 6 f D o 2 8 s M X 0 m c X V v d D s s J n F 1 b 3 Q 7 U 2 V j d G l v b j E v N C A g T W F u d X R l b s O n w 6 N v L 1 R p c G 8 g Q W x 0 Z X J h Z G 8 u e 0 7 C u i B k Y S B J b n R l c n Z l b s O n w 6 N v L D J 9 J n F 1 b 3 Q 7 L C Z x d W 9 0 O 1 N l Y 3 R p b 2 4 x L z Q g I E 1 h b n V 0 Z W 7 D p 8 O j b y 9 U a X B v I E F s d G V y Y W R v L n t R d W F u d G l k Y W R l I G R l I F B h c m N l b G F z L D N 9 J n F 1 b 3 Q 7 L C Z x d W 9 0 O 1 N l Y 3 R p b 2 4 x L z Q g I E 1 h b n V 0 Z W 7 D p 8 O j b y 9 U a X B v I E F s d G V y Y W R v L n t R d W F u d G l k Y W R l I G R l I E l u Z G l 2 a W R 1 b 3 M s N H 0 m c X V v d D s s J n F 1 b 3 Q 7 U 2 V j d G l v b j E v N C A g T W F u d X R l b s O n w 6 N v L 1 R p c G 8 g Q W x 0 Z X J h Z G 8 u e 1 F 1 Y W 5 0 a W R h Z G U g Z G U g R X N w w 6 l j a W V z L D V 9 J n F 1 b 3 Q 7 L C Z x d W 9 0 O 1 N l Y 3 R p b 2 4 x L z Q g I E 1 h b n V 0 Z W 7 D p 8 O j b y 9 U a X B v I E F s d G V y Y W R v L n t B b H R 1 c m E g Z G F z I E 1 1 Z G F z L D Z 9 J n F 1 b 3 Q 7 L C Z x d W 9 0 O 1 N l Y 3 R p b 2 4 x L z Q g I E 1 h b n V 0 Z W 7 D p 8 O j b y 9 U a X B v I E F s d G V y Y W R v L n t J b n R l Z 3 J p Z G F k Z S B k Z S B D Z X J j Y W 1 l b n R v L D d 9 J n F 1 b 3 Q 7 L C Z x d W 9 0 O 1 N l Y 3 R p b 2 4 x L z Q g I E 1 h b n V 0 Z W 7 D p 8 O j b y 9 U a X B v I E F s d G V y Y W R v L n t B b m l t Y W l z I G R l I E N y a W H D p 8 O j b y w 4 f S Z x d W 9 0 O y w m c X V v d D t T Z W N 0 a W 9 u M S 8 0 I C B N Y W 5 1 d G V u w 6 f D o 2 8 v V G l w b y B B b H R l c m F k b y 5 7 R X N w w 6 l j a W V z I E V 4 w 7 N 0 a W N h c y B J b n Z h c 2 9 y Y X M s O X 0 m c X V v d D s s J n F 1 b 3 Q 7 U 2 V j d G l v b j E v N C A g T W F u d X R l b s O n w 6 N v L 1 R p c G 8 g Q W x 0 Z X J h Z G 8 u e 0 9 j b 3 J y w 6 p u Y 2 l h I G R l I E Z v Z 2 8 s M T B 9 J n F 1 b 3 Q 7 L C Z x d W 9 0 O 1 N l Y 3 R p b 2 4 x L z Q g I E 1 h b n V 0 Z W 7 D p 8 O j b y 9 U a X B v I E F s d G V y Y W R v L n t E Y W 5 v c y B v Y 2 F z a W 9 u Y W R v c y B w b 3 I g c H J h Z 2 E s M T F 9 J n F 1 b 3 Q 7 L C Z x d W 9 0 O 1 N l Y 3 R p b 2 4 x L z Q g I E 1 h b n V 0 Z W 7 D p 8 O j b y 9 U a X B v I E F s d G V y Y W R v L n t O b 3 R h I E l j L D E y f S Z x d W 9 0 O y w m c X V v d D t T Z W N 0 a W 9 u M S 8 0 I C B N Y W 5 1 d G V u w 6 f D o 2 8 v V G l w b y B B b H R l c m F k b y 5 7 T m 9 0 Y S B B Y y w x M 3 0 m c X V v d D s s J n F 1 b 3 Q 7 U 2 V j d G l v b j E v N C A g T W F u d X R l b s O n w 6 N v L 1 R p c G 8 g Q W x 0 Z X J h Z G 8 u e 0 5 v d G E g R U V J b i w x N H 0 m c X V v d D s s J n F 1 b 3 Q 7 U 2 V j d G l v b j E v N C A g T W F u d X R l b s O n w 6 N v L 1 R p c G 8 g Q W x 0 Z X J h Z G 8 u e 0 5 v d G E g T 2 Y s M T V 9 J n F 1 b 3 Q 7 L C Z x d W 9 0 O 1 N l Y 3 R p b 2 4 x L z Q g I E 1 h b n V 0 Z W 7 D p 8 O j b y 9 U a X B v I E F s d G V y Y W R v L n t O b 3 R h I E R P U C w x N n 0 m c X V v d D s s J n F 1 b 3 Q 7 U 2 V j d G l v b j E v N C A g T W F u d X R l b s O n w 6 N v L 1 R p c G 8 g Q W x 0 Z X J h Z G 8 u e 0 5 v d G E g R m l u Y W w g S W M s M T d 9 J n F 1 b 3 Q 7 L C Z x d W 9 0 O 1 N l Y 3 R p b 2 4 x L z Q g I E 1 h b n V 0 Z W 7 D p 8 O j b y 9 U a X B v I E F s d G V y Y W R v L n t O b 3 R h I E Z p b m F s I E F j L D E 4 f S Z x d W 9 0 O y w m c X V v d D t T Z W N 0 a W 9 u M S 8 0 I C B N Y W 5 1 d G V u w 6 f D o 2 8 v V G l w b y B B b H R l c m F k b y 5 7 T m 9 0 Y S B G a W 5 h b C B F R U l u L D E 5 f S Z x d W 9 0 O y w m c X V v d D t T Z W N 0 a W 9 u M S 8 0 I C B N Y W 5 1 d G V u w 6 f D o 2 8 v V G l w b y B B b H R l c m F k b y 5 7 T m 9 0 Y S B G a W 5 h b C B P Z i w y M H 0 m c X V v d D s s J n F 1 b 3 Q 7 U 2 V j d G l v b j E v N C A g T W F u d X R l b s O n w 6 N v L 1 R p c G 8 g Q W x 0 Z X J h Z G 8 u e 0 5 v d G E g R m l u Y W w g R E 9 Q L D I x f S Z x d W 9 0 O y w m c X V v d D t T Z W N 0 a W 9 u M S 8 0 I C B N Y W 5 1 d G V u w 6 f D o 2 8 v V G l w b y B B b H R l c m F k b y 5 7 T W F u d X R l b s O n w 6 N v L D I y f S Z x d W 9 0 O y w m c X V v d D t T Z W N 0 a W 9 u M S 8 0 I C B N Y W 5 1 d G V u w 6 f D o 2 8 v V G l w b y B B b H R l c m F k b y 5 7 T m 9 0 Y X M g Q m F z Z S B D Y y w y M 3 0 m c X V v d D s s J n F 1 b 3 Q 7 U 2 V j d G l v b j E v N C A g T W F u d X R l b s O n w 6 N v L 1 R p c G 8 g Q W x 0 Z X J h Z G 8 u e 0 5 v d G F z I E J h c 2 U g R G V u K i w y N H 0 m c X V v d D s s J n F 1 b 3 Q 7 U 2 V j d G l v b j E v N C A g T W F u d X R l b s O n w 6 N v L 1 R p c G 8 g Q W x 0 Z X J h Z G 8 u e 0 5 v d G F z I E J h c 2 U g U m k g K i w y N X 0 m c X V v d D s s J n F 1 b 3 Q 7 U 2 V j d G l v b j E v N C A g T W F u d X R l b s O n w 6 N v L 1 R p c G 8 g Q W x 0 Z X J h Z G 8 u e 0 5 v d G F z I E J h c 2 U g Q W x 0 L D I 2 f S Z x d W 9 0 O y w m c X V v d D t T Z W N 0 a W 9 u M S 8 0 I C B N Y W 5 1 d G V u w 6 f D o 2 8 v V G l w b y B B b H R l c m F k b y 5 7 T m 9 0 Y S B C Y X N l I E E u I F N v b G 8 s M j d 9 J n F 1 b 3 Q 7 L C Z x d W 9 0 O 1 N l Y 3 R p b 2 4 x L z Q g I E 1 h b n V 0 Z W 7 D p 8 O j b y 9 U a X B v I E F s d G V y Y W R v L n t R d W F s a W Y u I E 9 y Z 8 O i b m l j Y S w y O H 0 m c X V v d D s s J n F 1 b 3 Q 7 U 2 V j d G l v b j E v N C A g T W F u d X R l b s O n w 6 N v L 1 R p c G 8 g Q W x 0 Z X J h Z G 8 u e 0 5 v d G E g Q 2 M s M j l 9 J n F 1 b 3 Q 7 L C Z x d W 9 0 O 1 N l Y 3 R p b 2 4 x L z Q g I E 1 h b n V 0 Z W 7 D p 8 O j b y 9 U a X B v I E F s d G V y Y W R v L n t O b 3 R h I E R l b i w z M H 0 m c X V v d D s s J n F 1 b 3 Q 7 U 2 V j d G l v b j E v N C A g T W F u d X R l b s O n w 6 N v L 1 R p c G 8 g Q W x 0 Z X J h Z G 8 u e 0 5 v d G E g U m k s M z F 9 J n F 1 b 3 Q 7 L C Z x d W 9 0 O 1 N l Y 3 R p b 2 4 x L z Q g I E 1 h b n V 0 Z W 7 D p 8 O j b y 9 U a X B v I E F s d G V y Y W R v L n t O b 3 R h I E F s d C w z M n 0 m c X V v d D s s J n F 1 b 3 Q 7 U 2 V j d G l v b j E v N C A g T W F u d X R l b s O n w 6 N v L 1 R p c G 8 g Q W x 0 Z X J h Z G 8 u e 0 5 v d G E g R m l u Y W w g Q 2 M s M z N 9 J n F 1 b 3 Q 7 L C Z x d W 9 0 O 1 N l Y 3 R p b 2 4 x L z Q g I E 1 h b n V 0 Z W 7 D p 8 O j b y 9 U a X B v I E F s d G V y Y W R v L n t O b 3 R h I E Z p b m F s I E R l b i w z N H 0 m c X V v d D s s J n F 1 b 3 Q 7 U 2 V j d G l v b j E v N C A g T W F u d X R l b s O n w 6 N v L 1 R p c G 8 g Q W x 0 Z X J h Z G 8 u e 0 5 v d G E g R m l u Y W w g U m k s M z V 9 J n F 1 b 3 Q 7 L C Z x d W 9 0 O 1 N l Y 3 R p b 2 4 x L z Q g I E 1 h b n V 0 Z W 7 D p 8 O j b y 9 U a X B v I E F s d G V y Y W R v L n t O b 3 R h I E Z p b m F s I E F s d C w z N n 0 m c X V v d D s s J n F 1 b 3 Q 7 U 2 V j d G l v b j E v N C A g T W F u d X R l b s O n w 6 N v L 1 R p c G 8 g Q W x 0 Z X J h Z G 8 u e 0 5 v d G E g R m l u Y W w g Q S 4 g U 2 9 s b y w z N 3 0 m c X V v d D s s J n F 1 b 3 Q 7 U 2 V j d G l v b j E v N C A g T W F u d X R l b s O n w 6 N v L 1 R p c G 8 g Q W x 0 Z X J h Z G 8 u e 1 R y Y W r D q X R v c m l h I E V j b 2 z D s 2 d p Y 2 E s M z h 9 J n F 1 b 3 Q 7 L C Z x d W 9 0 O 1 N l Y 3 R p b 2 4 x L z Q g I E 1 h b n V 0 Z W 7 D p 8 O j b y 9 U a X B v I E F s d G V y Y W R v M i 5 7 R 0 V S Q U w s M z l 9 J n F 1 b 3 Q 7 L C Z x d W 9 0 O 1 N l Y 3 R p b 2 4 x L z Q g I E 1 h b n V 0 Z W 7 D p 8 O j b y 9 U a X B v I E F s d G V y Y W R v L n t D T E F T U 0 l G S U N B w 4 f D g 0 8 s N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l b G E x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S 9 U Y W J l b G E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x L 1 Z h b G 9 y J T I w U 3 V i c 3 R p d H U l Q z M l Q U R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E v V m F s b 3 I l M j B T d W J z d G l 0 d S V D M y V B R G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M Q U 5 J T E h B X 0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x B T k l M S E F f Q V I v U E x B T k l M S E F f Q V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E F O S U x I Q V 9 B U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x B T k l M S E F f Q V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V S Q U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V J B T C 9 H R V J B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U k F M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V J B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V J B T C 9 W Y W x v c i U y M F N 1 Y n N 0 a X R 1 J U M z J U F E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V J B T C 9 U a X B v J T I w Q W x 0 Z X J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V S Q U w v V m F s b 3 I l M j B T d W J z d G l 0 d S V D M y V B R G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U k F M L 1 Z h b G 9 y J T I w U 3 V i c 3 R p d H U l Q z M l Q U R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V J B T C 9 W Y W x v c i U y M F N 1 Y n N 0 a X R 1 J U M z J U F E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V S Q U w v V m F s b 3 I l M j B T d W J z d G l 0 d S V D M y V B R G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U k F M L 1 Z h b G 9 y J T I w U 3 V i c 3 R p d H U l Q z M l Q U R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J T I w J T I w T W F u d X R l b i V D M y V B N y V D M y V B M 2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J T I w J T I w T W F u d X R l b i V D M y V B N y V D M y V B M 2 8 v N C 4 l M j B N Y W 5 1 d G V u J U M z J U E 3 J U M z J U E z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l M j A l M j B N Y W 5 1 d G V u J U M z J U E 3 J U M z J U E z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C U y M C U y M E 1 h b n V 0 Z W 4 l Q z M l Q T c l Q z M l Q T N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l M j A l M j B N Y W 5 1 d G V u J U M z J U E 3 J U M z J U E z b y 9 U a X B v J T I w Q W x 0 Z X J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C U y M C U y M E 1 h b n V 0 Z W 4 l Q z M l Q T c l Q z M l Q T N v L 1 Z h b G 9 y J T I w U 3 V i c 3 R p d H U l Q z M l Q U R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l M j A l M j B N Y W 5 1 d G V u J U M z J U E 3 J U M z J U E z b y 9 W Y W x v c i U y M F N 1 Y n N 0 a X R 1 J U M z J U F E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C U y M C U y M E 1 h b n V 0 Z W 4 l Q z M l Q T c l Q z M l Q T N v L 1 Z h b G 9 y J T I w U 3 V i c 3 R p d H U l Q z M l Q U R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J T I w J T I w T W F u d X R l b i V D M y V B N y V D M y V B M 2 8 v V m F s b 3 I l M j B T d W J z d G l 0 d S V D M y V B R G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l M j A l M j B N Y W 5 1 d G V u J U M z J U E 3 J U M z J U E z b y 9 W Y W x v c i U y M F N 1 Y n N 0 a X R 1 J U M z J U F E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C U y M C U y M E 1 h b n V 0 Z W 4 l Q z M l Q T c l Q z M l Q T N v L 0 N v b H V u Y X M l M j B S Z W 1 v d m l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J T I w J T I w T W F u d X R l b i V D M y V B N y V D M y V B M 2 8 v V G l w b y U y M E F s d G V y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l M j A l M j B N Y W 5 1 d G V u J U M z J U E 3 J U M z J U E z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l M j A l M j B N Y W 5 1 d G V u J U M z J U E 3 J U M z J U E z b y U y M C g y K S 9 M a W 5 o Y X M l M j B G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E F O S U x I Q V 9 B U i 9 M a W 5 o Y X M l M j B G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S Z W Z s b 3 J l c 3 R h c i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1 J l Z m x v c m V z d G F y J T I w K D M p L 0 J E X 1 J l Z m x v c m V z d G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U m V m b G 9 y Z X N 0 Y X I l M j A o M y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1 J l Z m x v c m V z d G F y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1 J l Z m x v c m V z d G F y J T I w K D M p L 1 R p c G 8 l M j B B b H R l c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S Z W Z s b 3 J l c 3 R h c i U y M C g z K S 9 W Y W x v c i U y M F N 1 Y n N 0 a X R 1 J U M z J U F E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S Z W Z s b 3 J l c 3 R h c i U y M C g z K S 9 W Y W x v c i U y M F N 1 Y n N 0 a X R 1 J U M z J U F E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U m V m b G 9 y Z X N 0 Y X I l M j A o M y k v V m F s b 3 I l M j B T d W J z d G l 0 d S V D M y V B R G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1 J l Z m x v c m V z d G F y J T I w K D M p L 0 x p b m h h c y U y M E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1 J l Z m x v c m V z d G F y J T I w K D M p L 0 R p d m l k a X I l M j B D b 2 x 1 b m E l M j B w b 3 I l M j B U c m F u c 2 k l Q z M l Q T c l Q z M l Q T N v J T I w Z G U l M j B D Y X J h Y 3 R l c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S Z W Z s b 3 J l c 3 R h c i U y M C g z K S 9 D b 2 x 1 b m F z J T I w U m V u b 2 1 l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1 J l Z m x v c m V z d G F y J T I w K D M p L 1 Z h b G 9 y J T I w U 3 V i c 3 R p d H U l Q z M l Q U R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S Z W Z s b 3 J l c 3 R h c i U y M C g z K S 9 U a X B v J T I w Q W x 0 Z X J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U m V m b G 9 y Z X N 0 Y X I l M j A o M y k v V m F s b 3 I l M j B T d W J z d G l 0 d S V D M y V B R G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1 J l Z m x v c m V z d G F y J T I w K D M p L 1 Z h b G 9 y J T I w U 3 V i c 3 R p d H U l Q z M l Q U R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S Z W Z s b 3 J l c 3 R h c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1 J l Z m x v c m V z d G F y J T I w K D Q p L 0 J E X 1 N l c n Z p J U M z J U E 3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S Z W Z s b 3 J l c 3 R h c i U y M C g 0 K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U m V m b G 9 y Z X N 0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U m V m b G 9 y Z X N 0 Y X I l M j A o M y k v T G l u a G F z J T I w Q 2 x h c 3 N p Z m l j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0 R l c 2 x v Y 2 F t Z W 5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0 R l c 2 x v Y 2 F t Z W 5 0 b y 9 C R F 9 E Z X N s b 2 N h b W V u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E Z X N s b 2 N h b W V u d G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0 R l c 2 x v Y 2 F t Z W 5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E Z X N s b 2 N h b W V u d G 8 v T G l u a G F z J T I w Q 2 x h c 3 N p Z m l j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0 R l c 2 x v Y 2 F t Z W 5 0 b y 9 U a X B v J T I w Q W x 0 Z X J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R G V z b G 9 j Y W 1 l b n R v L 1 Z h b G 9 y J T I w U 3 V i c 3 R p d H U l Q z M l Q U R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0 R l c 2 x v Y 2 F t Z W 5 0 b y 9 W Y W x v c i U y M F N 1 Y n N 0 a X R 1 J U M z J U F E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R G V z b G 9 j Y W 1 l b n R v L 1 Z h b G 9 y J T I w U 3 V i c 3 R p d H U l Q z M l Q U R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E Z X N s b 2 N h b W V u d G 8 v V m F s b 3 I l M j B T d W J z d G l 0 d S V D M y V B R G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0 R l c 2 x v Y 2 F t Z W 5 0 b y 9 W Y W x v c i U y M F N 1 Y n N 0 a X R 1 J U M z J U F E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R G V z b G 9 j Y W 1 l b n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R f R G V z b G 9 j Y W 1 l b n R v J T I w K D I p L 0 J E X 0 l u c 3 V t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F 9 E Z X N s b 2 N h b W V u d G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X 0 R l c 2 x v Y 2 F t Z W 5 0 b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J T I w J T I w T W F u d X R l b i V D M y V B N y V D M y V B M 2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J T I w J T I w T W F u d X R l b i V D M y V B N y V D M y V B M 2 8 l M j A o M y k v T G l u a G F z J T I w R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C U y M C U y M E 1 h b n V 0 Z W 4 l Q z M l Q T c l Q z M l Q T N v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C U y M C U y M E 1 h b n V 0 Z W 4 l Q z M l Q T c l Q z M l Q T N v J T I w K D Q p L 0 x p b m h h c y U y M E Z p b H R y Y W R h c z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l 1 u M z j w F 4 U u L V / D k C h 3 b r A A A A A A C A A A A A A A Q Z g A A A A E A A C A A A A D 6 Q z h p b 3 y R 1 O K M r W R E Z 3 4 e y o 4 1 f 7 a 2 n 9 2 y r c f I 2 d B b 7 Q A A A A A O g A A A A A I A A C A A A A C e m r P F 8 2 E B c k d w N 3 / 2 i N 4 p j N i R 1 h v c 9 8 2 o P 4 O f 8 U d 2 B l A A A A D G z / N / c 2 M t O s f o M c j f L 0 z G W Y N N t K o V i v h x 7 e E X 3 J r I H j 4 c b / 0 L + M 8 g m 2 I o A T k e / e 2 f 7 k Q U v f C 4 Y m U L r e A j d J 1 C O y h y j U H D n F R B x b v 6 N e E r u U A A A A A C C 2 G D K t R S Y s 4 O w K b o j X 3 D g a 8 l M b X U O g m y L v v s 1 s J y 4 w g T x D T 6 m O o 6 p Q z x K X o L N Z / N Z 2 m M x A B U G Q n l C R X S X Z + B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eeffa76-59ab-44f9-a494-5bbe92994d65">
      <Terms xmlns="http://schemas.microsoft.com/office/infopath/2007/PartnerControls"/>
    </lcf76f155ced4ddcb4097134ff3c332f>
    <TaxCatchAll xmlns="97ccc56b-7a41-4034-a113-b1e3bd69994f" xsi:nil="true"/>
  </documentManagement>
</p:properties>
</file>

<file path=customXml/itemProps1.xml><?xml version="1.0" encoding="utf-8"?>
<ds:datastoreItem xmlns:ds="http://schemas.openxmlformats.org/officeDocument/2006/customXml" ds:itemID="{3DC3953A-454C-4128-BEFF-76F3CF4172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effa76-59ab-44f9-a494-5bbe92994d65"/>
    <ds:schemaRef ds:uri="97ccc56b-7a41-4034-a113-b1e3bd6999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59755A-2E87-4518-BA97-952CD2705FF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BBAEE09-27E4-4BCB-B5B2-5BBAF9E9FEA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56FB264-5406-46A2-8389-61B8054E5226}">
  <ds:schemaRefs>
    <ds:schemaRef ds:uri="http://schemas.microsoft.com/office/infopath/2007/PartnerControls"/>
    <ds:schemaRef ds:uri="http://purl.org/dc/terms/"/>
    <ds:schemaRef ds:uri="http://purl.org/dc/elements/1.1/"/>
    <ds:schemaRef ds:uri="97ccc56b-7a41-4034-a113-b1e3bd69994f"/>
    <ds:schemaRef ds:uri="2eeffa76-59ab-44f9-a494-5bbe92994d65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Custos por propriedade</vt:lpstr>
      <vt:lpstr>Banco de Dados</vt:lpstr>
      <vt:lpstr>GERAL (2)</vt:lpstr>
      <vt:lpstr>PLANILHA_AR</vt:lpstr>
      <vt:lpstr>Detalhado por Intervenção</vt:lpstr>
      <vt:lpstr>Planilha2</vt:lpstr>
      <vt:lpstr>Planilha1</vt:lpstr>
      <vt:lpstr>4  Manutenção (3)</vt:lpstr>
      <vt:lpstr>4  Manutenção (4)</vt:lpstr>
      <vt:lpstr>BD_Reflorestar (3)</vt:lpstr>
      <vt:lpstr>BD_Deslocamento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Fabrício Rocha</dc:creator>
  <cp:keywords/>
  <dc:description/>
  <cp:lastModifiedBy>Gabriela Pereira</cp:lastModifiedBy>
  <cp:revision/>
  <dcterms:created xsi:type="dcterms:W3CDTF">2025-07-22T08:54:22Z</dcterms:created>
  <dcterms:modified xsi:type="dcterms:W3CDTF">2025-09-29T22:33:40Z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0x010100B6829A4B871B2D49B498ED2C85E8230A</vt:lpwstr>
  </property>
  <property fmtid="{D5CDD505-2E9C-101B-9397-08002B2CF9AE}" pid="3" name="MediaServiceImageTags">
    <vt:lpwstr/>
  </property>
</Properties>
</file>